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480" yWindow="120" windowWidth="28320" windowHeight="15820" firstSheet="1" activeTab="1"/>
  </bookViews>
  <sheets>
    <sheet name="Settlement Template" sheetId="10" state="hidden" r:id="rId1"/>
    <sheet name="Kingdom" sheetId="1" r:id="rId2"/>
    <sheet name="New Settlement" sheetId="7" r:id="rId3"/>
    <sheet name="Sample City" sheetId="6" state="hidden" r:id="rId4"/>
    <sheet name="Hex Improvements" sheetId="11" r:id="rId5"/>
    <sheet name="Cheat Sheet" sheetId="9" r:id="rId6"/>
    <sheet name="Validations" sheetId="4" state="hidden" r:id="rId7"/>
    <sheet name="Version" sheetId="5" state="hidden"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4" i="1" l="1"/>
  <c r="C20" i="1"/>
  <c r="J4" i="1"/>
  <c r="H1" i="11"/>
  <c r="E24" i="1"/>
  <c r="F1" i="11"/>
  <c r="I1" i="11"/>
  <c r="J1" i="11"/>
  <c r="C1" i="11"/>
  <c r="D1" i="11"/>
  <c r="K1" i="11"/>
  <c r="H10" i="1"/>
  <c r="E1" i="11"/>
  <c r="H8" i="1"/>
  <c r="F25" i="1"/>
  <c r="H9" i="1"/>
  <c r="B1" i="11"/>
  <c r="E14" i="1"/>
  <c r="E18" i="1"/>
  <c r="D24" i="1"/>
  <c r="B24" i="1"/>
  <c r="D22" i="1"/>
  <c r="G1" i="11"/>
  <c r="M2" i="10"/>
  <c r="K2" i="10"/>
  <c r="H2" i="10"/>
  <c r="K1" i="10"/>
  <c r="L4" i="1"/>
  <c r="K1" i="7"/>
  <c r="M2" i="7"/>
  <c r="K2" i="7"/>
  <c r="H2" i="7"/>
  <c r="E16" i="1"/>
  <c r="J9" i="1"/>
  <c r="J8" i="1"/>
  <c r="D18" i="1"/>
  <c r="E9" i="1"/>
  <c r="L8" i="1"/>
  <c r="L10" i="1"/>
  <c r="L9" i="1"/>
  <c r="G9" i="1"/>
  <c r="H4" i="1"/>
  <c r="D20" i="1"/>
  <c r="E20" i="1"/>
  <c r="F20" i="1"/>
  <c r="G10" i="1"/>
  <c r="G8" i="1"/>
  <c r="I10" i="1"/>
  <c r="I8" i="1"/>
  <c r="I9" i="1"/>
  <c r="D16" i="1"/>
  <c r="E8" i="1"/>
  <c r="D14" i="1"/>
  <c r="E10" i="1"/>
  <c r="K10" i="1"/>
  <c r="K9" i="1"/>
  <c r="K8" i="1"/>
  <c r="C8" i="1"/>
  <c r="C10" i="1"/>
  <c r="C9" i="1"/>
</calcChain>
</file>

<file path=xl/comments1.xml><?xml version="1.0" encoding="utf-8"?>
<comments xmlns="http://schemas.openxmlformats.org/spreadsheetml/2006/main">
  <authors>
    <author>Eaves, Lydia</author>
  </authors>
  <commentList>
    <comment ref="G14" authorId="0">
      <text>
        <r>
          <rPr>
            <b/>
            <sz val="9"/>
            <color indexed="81"/>
            <rFont val="Tahoma"/>
            <family val="2"/>
          </rPr>
          <t xml:space="preserve">Vacancy Penalty:
</t>
        </r>
        <r>
          <rPr>
            <sz val="9"/>
            <color indexed="81"/>
            <rFont val="Tahoma"/>
            <charset val="1"/>
          </rPr>
          <t xml:space="preserve">A kingdom without a ruler cannot claim new hexes, create Farms, build Roads, or purchase settlement districts. Unrest increases by 4 during the kingdom's Upkeep phase.
</t>
        </r>
      </text>
    </comment>
    <comment ref="K14" authorId="0">
      <text>
        <r>
          <rPr>
            <sz val="9"/>
            <color indexed="81"/>
            <rFont val="Tahoma"/>
            <charset val="1"/>
          </rPr>
          <t>Charisma Modifier</t>
        </r>
      </text>
    </comment>
    <comment ref="L14" authorId="0">
      <text>
        <r>
          <rPr>
            <sz val="9"/>
            <color indexed="81"/>
            <rFont val="Tahoma"/>
            <charset val="1"/>
          </rPr>
          <t>Choose Attribute(s)
Kingdom Size &lt; 26 = 1 Attribute
Kingdom Size &lt;101 = 2 Attributes
Kingdom Size &gt;100 = 3 Attributes</t>
        </r>
      </text>
    </comment>
    <comment ref="G15" authorId="0">
      <text>
        <r>
          <rPr>
            <b/>
            <sz val="9"/>
            <color indexed="81"/>
            <rFont val="Tahoma"/>
            <family val="2"/>
          </rPr>
          <t xml:space="preserve">Vacancy Penalty: </t>
        </r>
        <r>
          <rPr>
            <sz val="9"/>
            <color indexed="81"/>
            <rFont val="Tahoma"/>
            <charset val="1"/>
          </rPr>
          <t>None.</t>
        </r>
        <r>
          <rPr>
            <b/>
            <sz val="9"/>
            <color indexed="81"/>
            <rFont val="Tahoma"/>
            <family val="2"/>
          </rPr>
          <t xml:space="preserve">
</t>
        </r>
        <r>
          <rPr>
            <sz val="9"/>
            <color indexed="81"/>
            <rFont val="Tahoma"/>
            <charset val="1"/>
          </rPr>
          <t xml:space="preserve">
</t>
        </r>
      </text>
    </comment>
    <comment ref="K15" authorId="0">
      <text>
        <r>
          <rPr>
            <sz val="9"/>
            <color indexed="81"/>
            <rFont val="Tahoma"/>
            <charset val="1"/>
          </rPr>
          <t>Charisma Modifier</t>
        </r>
      </text>
    </comment>
    <comment ref="G16" authorId="0">
      <text>
        <r>
          <rPr>
            <b/>
            <sz val="9"/>
            <color indexed="81"/>
            <rFont val="Tahoma"/>
            <family val="2"/>
          </rPr>
          <t xml:space="preserve">Vacancy Penalty:
</t>
        </r>
        <r>
          <rPr>
            <sz val="9"/>
            <color indexed="81"/>
            <rFont val="Tahoma"/>
            <charset val="1"/>
          </rPr>
          <t>Loyalty decreases by 2. The kingdom gains no benefits from the Holiday edict. During the Upkeep phase, Unrest increases by 1.</t>
        </r>
        <r>
          <rPr>
            <b/>
            <sz val="9"/>
            <color indexed="81"/>
            <rFont val="Tahoma"/>
            <family val="2"/>
          </rPr>
          <t xml:space="preserve">
</t>
        </r>
        <r>
          <rPr>
            <sz val="9"/>
            <color indexed="81"/>
            <rFont val="Tahoma"/>
            <charset val="1"/>
          </rPr>
          <t xml:space="preserve">
</t>
        </r>
      </text>
    </comment>
    <comment ref="K16" authorId="0">
      <text>
        <r>
          <rPr>
            <sz val="9"/>
            <color indexed="81"/>
            <rFont val="Tahoma"/>
            <charset val="1"/>
          </rPr>
          <t>Wisdom or Charisma Modifier</t>
        </r>
      </text>
    </comment>
    <comment ref="G17" authorId="0">
      <text>
        <r>
          <rPr>
            <b/>
            <sz val="9"/>
            <color indexed="81"/>
            <rFont val="Tahoma"/>
            <family val="2"/>
          </rPr>
          <t xml:space="preserve">Vacancy Penalty: </t>
        </r>
        <r>
          <rPr>
            <sz val="9"/>
            <color indexed="81"/>
            <rFont val="Tahoma"/>
            <charset val="1"/>
          </rPr>
          <t>Loyalty decreases by 4</t>
        </r>
      </text>
    </comment>
    <comment ref="K17" authorId="0">
      <text>
        <r>
          <rPr>
            <sz val="9"/>
            <color indexed="81"/>
            <rFont val="Tahoma"/>
            <charset val="1"/>
          </rPr>
          <t>Strength or Charisma Modifier</t>
        </r>
      </text>
    </comment>
    <comment ref="G18" authorId="0">
      <text>
        <r>
          <rPr>
            <b/>
            <sz val="9"/>
            <color indexed="81"/>
            <rFont val="Tahoma"/>
            <family val="2"/>
          </rPr>
          <t xml:space="preserve">Vacancy Penalty: 
</t>
        </r>
        <r>
          <rPr>
            <sz val="9"/>
            <color indexed="81"/>
            <rFont val="Tahoma"/>
            <charset val="1"/>
          </rPr>
          <t>Stability decreases by 2. The kingdom cannot issue Diplomatic or Exploration edicts.</t>
        </r>
        <r>
          <rPr>
            <b/>
            <sz val="9"/>
            <color indexed="81"/>
            <rFont val="Tahoma"/>
            <family val="2"/>
          </rPr>
          <t xml:space="preserve">
</t>
        </r>
      </text>
    </comment>
    <comment ref="K18" authorId="0">
      <text>
        <r>
          <rPr>
            <sz val="9"/>
            <color indexed="81"/>
            <rFont val="Tahoma"/>
            <charset val="1"/>
          </rPr>
          <t>Intelligence or Charisma Modifier</t>
        </r>
      </text>
    </comment>
    <comment ref="G19" authorId="0">
      <text>
        <r>
          <rPr>
            <b/>
            <sz val="9"/>
            <color indexed="81"/>
            <rFont val="Tahoma"/>
            <family val="2"/>
          </rPr>
          <t>Vacancy Penalty:</t>
        </r>
        <r>
          <rPr>
            <sz val="9"/>
            <color indexed="81"/>
            <rFont val="Tahoma"/>
            <charset val="1"/>
          </rPr>
          <t xml:space="preserve">
None
</t>
        </r>
      </text>
    </comment>
    <comment ref="K19" authorId="0">
      <text>
        <r>
          <rPr>
            <sz val="9"/>
            <color indexed="81"/>
            <rFont val="Tahoma"/>
            <charset val="1"/>
          </rPr>
          <t>1/2 Charisma Modifier</t>
        </r>
      </text>
    </comment>
    <comment ref="G20" authorId="0">
      <text>
        <r>
          <rPr>
            <b/>
            <sz val="9"/>
            <color indexed="81"/>
            <rFont val="Tahoma"/>
            <family val="2"/>
          </rPr>
          <t xml:space="preserve">Vacancy Penalty: </t>
        </r>
        <r>
          <rPr>
            <sz val="9"/>
            <color indexed="81"/>
            <rFont val="Tahoma"/>
            <charset val="1"/>
          </rPr>
          <t>Stability and Loyalty decrease by 2. During the Upkeep phase, Unrest increases by 1.</t>
        </r>
        <r>
          <rPr>
            <b/>
            <sz val="9"/>
            <color indexed="81"/>
            <rFont val="Tahoma"/>
            <family val="2"/>
          </rPr>
          <t xml:space="preserve">
</t>
        </r>
        <r>
          <rPr>
            <sz val="9"/>
            <color indexed="81"/>
            <rFont val="Tahoma"/>
            <charset val="1"/>
          </rPr>
          <t xml:space="preserve">
</t>
        </r>
      </text>
    </comment>
    <comment ref="K20" authorId="0">
      <text>
        <r>
          <rPr>
            <sz val="9"/>
            <color indexed="81"/>
            <rFont val="Tahoma"/>
            <charset val="1"/>
          </rPr>
          <t>Wisdom or Charisma Modifier</t>
        </r>
      </text>
    </comment>
    <comment ref="G21" authorId="0">
      <text>
        <r>
          <rPr>
            <b/>
            <sz val="9"/>
            <color indexed="81"/>
            <rFont val="Tahoma"/>
            <family val="2"/>
          </rPr>
          <t xml:space="preserve">Vacancy Penalty: </t>
        </r>
        <r>
          <rPr>
            <sz val="9"/>
            <color indexed="81"/>
            <rFont val="Tahoma"/>
            <charset val="1"/>
          </rPr>
          <t>Economy decreases by 4.</t>
        </r>
        <r>
          <rPr>
            <b/>
            <sz val="9"/>
            <color indexed="81"/>
            <rFont val="Tahoma"/>
            <family val="2"/>
          </rPr>
          <t xml:space="preserve">
</t>
        </r>
        <r>
          <rPr>
            <sz val="9"/>
            <color indexed="81"/>
            <rFont val="Tahoma"/>
            <charset val="1"/>
          </rPr>
          <t xml:space="preserve">
</t>
        </r>
      </text>
    </comment>
    <comment ref="K21" authorId="0">
      <text>
        <r>
          <rPr>
            <sz val="9"/>
            <color indexed="81"/>
            <rFont val="Tahoma"/>
            <charset val="1"/>
          </rPr>
          <t>Intelligence or Charisma Modifier</t>
        </r>
      </text>
    </comment>
    <comment ref="G22" authorId="0">
      <text>
        <r>
          <rPr>
            <b/>
            <sz val="9"/>
            <color indexed="81"/>
            <rFont val="Tahoma"/>
            <family val="2"/>
          </rPr>
          <t xml:space="preserve">Vacancy Penalty: </t>
        </r>
        <r>
          <rPr>
            <sz val="9"/>
            <color indexed="81"/>
            <rFont val="Tahoma"/>
            <charset val="1"/>
          </rPr>
          <t>Economy decreases by 4.</t>
        </r>
        <r>
          <rPr>
            <b/>
            <sz val="9"/>
            <color indexed="81"/>
            <rFont val="Tahoma"/>
            <family val="2"/>
          </rPr>
          <t xml:space="preserve">
</t>
        </r>
        <r>
          <rPr>
            <sz val="9"/>
            <color indexed="81"/>
            <rFont val="Tahoma"/>
            <charset val="1"/>
          </rPr>
          <t xml:space="preserve">
</t>
        </r>
      </text>
    </comment>
    <comment ref="K22" authorId="0">
      <text>
        <r>
          <rPr>
            <sz val="9"/>
            <color indexed="81"/>
            <rFont val="Tahoma"/>
            <charset val="1"/>
          </rPr>
          <t>Dexterity or Wisdom Modifier</t>
        </r>
      </text>
    </comment>
    <comment ref="G23" authorId="0">
      <text>
        <r>
          <rPr>
            <b/>
            <sz val="9"/>
            <color indexed="81"/>
            <rFont val="Tahoma"/>
            <family val="2"/>
          </rPr>
          <t xml:space="preserve">Vacancy Penalty: </t>
        </r>
        <r>
          <rPr>
            <sz val="9"/>
            <color indexed="81"/>
            <rFont val="Tahoma"/>
            <charset val="1"/>
          </rPr>
          <t>None.</t>
        </r>
        <r>
          <rPr>
            <b/>
            <sz val="9"/>
            <color indexed="81"/>
            <rFont val="Tahoma"/>
            <family val="2"/>
          </rPr>
          <t xml:space="preserve">
</t>
        </r>
      </text>
    </comment>
    <comment ref="K23" authorId="0">
      <text>
        <r>
          <rPr>
            <sz val="9"/>
            <color indexed="81"/>
            <rFont val="Tahoma"/>
            <charset val="1"/>
          </rPr>
          <t>Strength or Dexterity Modifier</t>
        </r>
      </text>
    </comment>
    <comment ref="G24" authorId="0">
      <text>
        <r>
          <rPr>
            <b/>
            <sz val="9"/>
            <color indexed="81"/>
            <rFont val="Tahoma"/>
            <family val="2"/>
          </rPr>
          <t xml:space="preserve">Vacancy Penalty: </t>
        </r>
        <r>
          <rPr>
            <sz val="9"/>
            <color indexed="81"/>
            <rFont val="Tahoma"/>
            <charset val="1"/>
          </rPr>
          <t xml:space="preserve">Economy decreases by 4. During the Upkeep phase, Unrest increases by 1.
</t>
        </r>
        <r>
          <rPr>
            <b/>
            <sz val="9"/>
            <color indexed="81"/>
            <rFont val="Tahoma"/>
            <family val="2"/>
          </rPr>
          <t xml:space="preserve">
</t>
        </r>
      </text>
    </comment>
    <comment ref="K24" authorId="0">
      <text>
        <r>
          <rPr>
            <sz val="9"/>
            <color indexed="81"/>
            <rFont val="Tahoma"/>
            <charset val="1"/>
          </rPr>
          <t>Intelligence or Dexterity Modifier</t>
        </r>
      </text>
    </comment>
    <comment ref="L24" authorId="0">
      <text>
        <r>
          <rPr>
            <sz val="9"/>
            <color indexed="81"/>
            <rFont val="Tahoma"/>
            <charset val="1"/>
          </rPr>
          <t xml:space="preserve">Choose Attribute
</t>
        </r>
      </text>
    </comment>
    <comment ref="G25" authorId="0">
      <text>
        <r>
          <rPr>
            <b/>
            <sz val="9"/>
            <color indexed="81"/>
            <rFont val="Tahoma"/>
            <family val="2"/>
          </rPr>
          <t xml:space="preserve">Vacancy Penalty: </t>
        </r>
        <r>
          <rPr>
            <sz val="9"/>
            <color indexed="81"/>
            <rFont val="Tahoma"/>
            <charset val="1"/>
          </rPr>
          <t xml:space="preserve">Economy decreases by 4. The kingdom cannot collect taxes—during the Edict phase, when you would normally collect taxes, the kingdom does not collect taxes at all and the taxation level is considered "none." 
</t>
        </r>
      </text>
    </comment>
    <comment ref="K25" authorId="0">
      <text>
        <r>
          <rPr>
            <sz val="9"/>
            <color indexed="81"/>
            <rFont val="Tahoma"/>
            <charset val="1"/>
          </rPr>
          <t>Intelligence or Wisdom Modifier</t>
        </r>
      </text>
    </comment>
    <comment ref="G26" authorId="0">
      <text>
        <r>
          <rPr>
            <b/>
            <sz val="9"/>
            <color indexed="81"/>
            <rFont val="Tahoma"/>
            <family val="2"/>
          </rPr>
          <t xml:space="preserve">Vacancy Penalty: </t>
        </r>
        <r>
          <rPr>
            <sz val="9"/>
            <color indexed="81"/>
            <rFont val="Tahoma"/>
            <charset val="1"/>
          </rPr>
          <t>Loyalty and Stability decrease by 2.</t>
        </r>
        <r>
          <rPr>
            <b/>
            <sz val="9"/>
            <color indexed="81"/>
            <rFont val="Tahoma"/>
            <family val="2"/>
          </rPr>
          <t xml:space="preserve">
</t>
        </r>
        <r>
          <rPr>
            <sz val="9"/>
            <color indexed="81"/>
            <rFont val="Tahoma"/>
            <charset val="1"/>
          </rPr>
          <t xml:space="preserve">
</t>
        </r>
      </text>
    </comment>
    <comment ref="K26" authorId="0">
      <text>
        <r>
          <rPr>
            <sz val="9"/>
            <color indexed="81"/>
            <rFont val="Tahoma"/>
            <charset val="1"/>
          </rPr>
          <t>Strength or Constitution Modifier</t>
        </r>
      </text>
    </comment>
  </commentList>
</comments>
</file>

<file path=xl/sharedStrings.xml><?xml version="1.0" encoding="utf-8"?>
<sst xmlns="http://schemas.openxmlformats.org/spreadsheetml/2006/main" count="376" uniqueCount="254">
  <si>
    <t>Alignment</t>
  </si>
  <si>
    <t>Size</t>
  </si>
  <si>
    <t>Economy</t>
  </si>
  <si>
    <t>Loyalty</t>
  </si>
  <si>
    <t>Stability</t>
  </si>
  <si>
    <t>Total</t>
  </si>
  <si>
    <t>Buildings</t>
  </si>
  <si>
    <t>Edicts</t>
  </si>
  <si>
    <t>Events</t>
  </si>
  <si>
    <t>Leadership</t>
  </si>
  <si>
    <t>Unrest</t>
  </si>
  <si>
    <t>Vacancies</t>
  </si>
  <si>
    <t>Other</t>
  </si>
  <si>
    <t>EDICTS</t>
  </si>
  <si>
    <t>LEADERSHIP</t>
  </si>
  <si>
    <t>ECONOMY</t>
  </si>
  <si>
    <t>LOYALTY</t>
  </si>
  <si>
    <t>STABILITY</t>
  </si>
  <si>
    <t>UNREST</t>
  </si>
  <si>
    <t>CONSUMPTION</t>
  </si>
  <si>
    <t>|--------------------------Penalties--------------------------|</t>
  </si>
  <si>
    <t>|----------------------------------------------------Bonuses---------------------------------------------------|</t>
  </si>
  <si>
    <t>BP</t>
  </si>
  <si>
    <t>TREASURY</t>
  </si>
  <si>
    <t>ONGOING EVENTS</t>
  </si>
  <si>
    <t>Promotion</t>
  </si>
  <si>
    <t>Taxation:</t>
  </si>
  <si>
    <t>Promotion:</t>
  </si>
  <si>
    <t>Councilor</t>
  </si>
  <si>
    <t>Spymaster</t>
  </si>
  <si>
    <t>Role</t>
  </si>
  <si>
    <t>Attributes</t>
  </si>
  <si>
    <t>Festivals</t>
  </si>
  <si>
    <t>Consumption</t>
  </si>
  <si>
    <t>NAME</t>
  </si>
  <si>
    <t>ALIGNMENT</t>
  </si>
  <si>
    <t>SIZE</t>
  </si>
  <si>
    <t>CONTROL</t>
  </si>
  <si>
    <t>POP.</t>
  </si>
  <si>
    <t>Loyalty, -1 Unrest/Upkeep</t>
  </si>
  <si>
    <t>Economy, Loyalty, Stability</t>
  </si>
  <si>
    <t>None</t>
  </si>
  <si>
    <t>Ruler</t>
  </si>
  <si>
    <t>General</t>
  </si>
  <si>
    <t>Diplomat</t>
  </si>
  <si>
    <t>High Priest</t>
  </si>
  <si>
    <t>Magister</t>
  </si>
  <si>
    <t>Marshall</t>
  </si>
  <si>
    <t>Treasurer</t>
  </si>
  <si>
    <t>Warden</t>
  </si>
  <si>
    <t>Taxation</t>
  </si>
  <si>
    <t>N/A</t>
  </si>
  <si>
    <t>Token</t>
  </si>
  <si>
    <t>Standard</t>
  </si>
  <si>
    <t>Aggressive</t>
  </si>
  <si>
    <t>Expansionist</t>
  </si>
  <si>
    <t>Light</t>
  </si>
  <si>
    <t>Normal</t>
  </si>
  <si>
    <t>Heavy</t>
  </si>
  <si>
    <t>Overwhelming</t>
  </si>
  <si>
    <t>Law/Chaos</t>
  </si>
  <si>
    <t>Lawful</t>
  </si>
  <si>
    <t>Chaotic</t>
  </si>
  <si>
    <t>Neutral</t>
  </si>
  <si>
    <t>Good/Evil</t>
  </si>
  <si>
    <t>Good</t>
  </si>
  <si>
    <t>Evil</t>
  </si>
  <si>
    <t>True</t>
  </si>
  <si>
    <t>CAPITAL</t>
  </si>
  <si>
    <t>Border</t>
  </si>
  <si>
    <t>Land</t>
  </si>
  <si>
    <t>Water</t>
  </si>
  <si>
    <t>DISTRICTS</t>
  </si>
  <si>
    <t>Control Mod.</t>
  </si>
  <si>
    <t>Economy, Stability</t>
  </si>
  <si>
    <t>Economy, Loyalty</t>
  </si>
  <si>
    <t>Stability, Loyalty</t>
  </si>
  <si>
    <t>Penalty on all checks</t>
  </si>
  <si>
    <t>Consort</t>
  </si>
  <si>
    <t>*Leave blank if vacant to allow vacancy penalties to calculate.</t>
  </si>
  <si>
    <t>Heir</t>
  </si>
  <si>
    <t>Enforcer</t>
  </si>
  <si>
    <t>Holidays:</t>
  </si>
  <si>
    <t>Settlements</t>
  </si>
  <si>
    <t>Terrain</t>
  </si>
  <si>
    <t>Hex Claims</t>
  </si>
  <si>
    <t>Improvements
Per Turn:</t>
  </si>
  <si>
    <t>Yes or No</t>
  </si>
  <si>
    <t>Yes</t>
  </si>
  <si>
    <t>No</t>
  </si>
  <si>
    <t>Government</t>
  </si>
  <si>
    <t>Autocracy</t>
  </si>
  <si>
    <t>Council</t>
  </si>
  <si>
    <t>Magical</t>
  </si>
  <si>
    <t>Overlord</t>
  </si>
  <si>
    <t>Secret Syndicate</t>
  </si>
  <si>
    <t>Settlement Qualities</t>
  </si>
  <si>
    <t>Academic</t>
  </si>
  <si>
    <t>Holy Site</t>
  </si>
  <si>
    <t>Insular</t>
  </si>
  <si>
    <t>Magically Attuned</t>
  </si>
  <si>
    <t>Notorious</t>
  </si>
  <si>
    <t>Pious</t>
  </si>
  <si>
    <t>Prosperous</t>
  </si>
  <si>
    <t>Racially Intolerant</t>
  </si>
  <si>
    <t>Rumormongering Citizens</t>
  </si>
  <si>
    <t>Strategic Location</t>
  </si>
  <si>
    <t>Superstitious</t>
  </si>
  <si>
    <t>Tourist Attraction</t>
  </si>
  <si>
    <t>Settlement Disadvantages</t>
  </si>
  <si>
    <t>Anarchy</t>
  </si>
  <si>
    <t>Hunted</t>
  </si>
  <si>
    <t>Impoverished</t>
  </si>
  <si>
    <t>Plagued</t>
  </si>
  <si>
    <t>This tab is used to validate all the drop down lists. Alterations may break these dropdowns!</t>
  </si>
  <si>
    <t>Thorp</t>
  </si>
  <si>
    <t>Hamlet</t>
  </si>
  <si>
    <t>Village</t>
  </si>
  <si>
    <t>Metropolis</t>
  </si>
  <si>
    <t>Cursed (Corruption)</t>
  </si>
  <si>
    <t>Cursed (Crime)</t>
  </si>
  <si>
    <t>Cursed (Economy)</t>
  </si>
  <si>
    <t>Cursed (Law)</t>
  </si>
  <si>
    <t>Cursed (Lore)</t>
  </si>
  <si>
    <t>Cursed (Society)</t>
  </si>
  <si>
    <t>Mountain</t>
  </si>
  <si>
    <t>Kingdom Name</t>
  </si>
  <si>
    <t>Bonus</t>
  </si>
  <si>
    <t>Name*</t>
  </si>
  <si>
    <t>L.Eaves</t>
  </si>
  <si>
    <t>Created character sheet</t>
  </si>
  <si>
    <t>Settlement Name</t>
  </si>
  <si>
    <t>Size:</t>
  </si>
  <si>
    <t>Updated Settlement Tab</t>
  </si>
  <si>
    <t>Base Limit:</t>
  </si>
  <si>
    <t>Thorpe</t>
  </si>
  <si>
    <t>Fewer than 20</t>
  </si>
  <si>
    <t>21–60</t>
  </si>
  <si>
    <t>61–200</t>
  </si>
  <si>
    <t>Settlement 
Type</t>
  </si>
  <si>
    <t>Population 
Size</t>
  </si>
  <si>
    <t>Small town</t>
  </si>
  <si>
    <t>201–2,000</t>
  </si>
  <si>
    <t>Large town</t>
  </si>
  <si>
    <t>2,001–5,000</t>
  </si>
  <si>
    <t>Small city</t>
  </si>
  <si>
    <t>5,001–10,000</t>
  </si>
  <si>
    <t>Large city</t>
  </si>
  <si>
    <t>10,001–25,000</t>
  </si>
  <si>
    <t>More than 25,000</t>
  </si>
  <si>
    <t>Modifiers</t>
  </si>
  <si>
    <t>Qualities</t>
  </si>
  <si>
    <t>Danger</t>
  </si>
  <si>
    <t>Base Limit</t>
  </si>
  <si>
    <t>–4</t>
  </si>
  <si>
    <t>–10</t>
  </si>
  <si>
    <t>50 gp</t>
  </si>
  <si>
    <t>500 gp</t>
  </si>
  <si>
    <t>1st</t>
  </si>
  <si>
    <t>–2</t>
  </si>
  <si>
    <t>–5</t>
  </si>
  <si>
    <t>200 gp</t>
  </si>
  <si>
    <t>1,000 gp</t>
  </si>
  <si>
    <t>2nd</t>
  </si>
  <si>
    <t>–1</t>
  </si>
  <si>
    <t>2,500 gp</t>
  </si>
  <si>
    <t>3rd</t>
  </si>
  <si>
    <t>5,000 gp</t>
  </si>
  <si>
    <t>4th</t>
  </si>
  <si>
    <t>2,000 gp</t>
  </si>
  <si>
    <t>10,000 gp</t>
  </si>
  <si>
    <t>5th</t>
  </si>
  <si>
    <t>4,000 gp</t>
  </si>
  <si>
    <t>25,000 gp</t>
  </si>
  <si>
    <t>6th</t>
  </si>
  <si>
    <t>8,000 gp</t>
  </si>
  <si>
    <t>50,000 gp</t>
  </si>
  <si>
    <t>7th</t>
  </si>
  <si>
    <t>16,000 gp</t>
  </si>
  <si>
    <t>100,000 gp</t>
  </si>
  <si>
    <t>8th</t>
  </si>
  <si>
    <t>Purchase
Limit</t>
  </si>
  <si>
    <t>1d4 items</t>
  </si>
  <si>
    <t>—</t>
  </si>
  <si>
    <t>1d6 items</t>
  </si>
  <si>
    <t>2d4 items</t>
  </si>
  <si>
    <t>3d4 items</t>
  </si>
  <si>
    <t>4d4 items</t>
  </si>
  <si>
    <t>*</t>
  </si>
  <si>
    <t>* In a metropolis, nearly all minor magic items are available.</t>
  </si>
  <si>
    <t>Minor
Items</t>
  </si>
  <si>
    <t>Medium
Items</t>
  </si>
  <si>
    <t>Major
Items</t>
  </si>
  <si>
    <t>Spell
casting</t>
  </si>
  <si>
    <t>Purchase
Limits:</t>
  </si>
  <si>
    <t>Population:</t>
  </si>
  <si>
    <t>Spell-
casting:</t>
  </si>
  <si>
    <t>Disctricts:</t>
  </si>
  <si>
    <t>Autocalculate some settlement fields
Added Cheatsheet for settlement info</t>
  </si>
  <si>
    <t>Kingdom Size</t>
  </si>
  <si>
    <t>Price of 1 BP</t>
  </si>
  <si>
    <t>Withdrawal Rate*</t>
  </si>
  <si>
    <t>01–25</t>
  </si>
  <si>
    <t>26–50</t>
  </si>
  <si>
    <t>51–100</t>
  </si>
  <si>
    <t>3,000 gp</t>
  </si>
  <si>
    <t>1,500 gp</t>
  </si>
  <si>
    <t>101+</t>
  </si>
  <si>
    <t>3 days</t>
  </si>
  <si>
    <t>3 months</t>
  </si>
  <si>
    <t>8 BP</t>
  </si>
  <si>
    <t>4 BP</t>
  </si>
  <si>
    <t>Desert</t>
  </si>
  <si>
    <t>2 days</t>
  </si>
  <si>
    <t>1 month</t>
  </si>
  <si>
    <t>Forest</t>
  </si>
  <si>
    <t>2 months</t>
  </si>
  <si>
    <t>2 BP</t>
  </si>
  <si>
    <t>Hills</t>
  </si>
  <si>
    <t>1 day</t>
  </si>
  <si>
    <t>3 BP</t>
  </si>
  <si>
    <t>Jungle</t>
  </si>
  <si>
    <t>4 months</t>
  </si>
  <si>
    <t>12 BP</t>
  </si>
  <si>
    <t>Marsh</t>
  </si>
  <si>
    <t>Mountains</t>
  </si>
  <si>
    <t>Plains</t>
  </si>
  <si>
    <t>Immediate</t>
  </si>
  <si>
    <t>1 BP</t>
  </si>
  <si>
    <t>Road Cost</t>
  </si>
  <si>
    <t>Farm Cost</t>
  </si>
  <si>
    <t>Preparation Cost</t>
  </si>
  <si>
    <t>Preparation Time</t>
  </si>
  <si>
    <t>Exploration Time</t>
  </si>
  <si>
    <t>Road</t>
  </si>
  <si>
    <t>Totals:</t>
  </si>
  <si>
    <t>Aquaduct</t>
  </si>
  <si>
    <t>Canal</t>
  </si>
  <si>
    <t>Farm</t>
  </si>
  <si>
    <t>Fort</t>
  </si>
  <si>
    <t>Highway</t>
  </si>
  <si>
    <t>Mine</t>
  </si>
  <si>
    <t>Quarry</t>
  </si>
  <si>
    <t>Sawmill</t>
  </si>
  <si>
    <t>Watchtower</t>
  </si>
  <si>
    <t>*Must choose only 1 per hex</t>
  </si>
  <si>
    <t>*Can have 1 of each in a hex</t>
  </si>
  <si>
    <t>Hex Name/Number</t>
  </si>
  <si>
    <t>Improvements</t>
  </si>
  <si>
    <t xml:space="preserve">Defense: </t>
  </si>
  <si>
    <t>Cavern</t>
  </si>
  <si>
    <t>Coastline</t>
  </si>
  <si>
    <t>Treat this as the adjacent land terrain type for all purposes.</t>
  </si>
  <si>
    <t>Military</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</si>
</sst>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2"/>
      <color theme="0"/>
      <name val="Cambria"/>
      <family val="1"/>
      <scheme val="major"/>
    </font>
    <font>
      <sz val="11"/>
      <color theme="1"/>
      <name val="Cambria"/>
      <family val="1"/>
      <scheme val="major"/>
    </font>
    <font>
      <b/>
      <sz val="11"/>
      <color theme="1"/>
      <name val="Cambria"/>
      <family val="1"/>
      <scheme val="major"/>
    </font>
    <font>
      <i/>
      <sz val="11"/>
      <color theme="1"/>
      <name val="Cambria"/>
      <family val="1"/>
      <scheme val="major"/>
    </font>
    <font>
      <b/>
      <i/>
      <sz val="11"/>
      <color theme="1"/>
      <name val="Cambria"/>
      <family val="1"/>
      <scheme val="major"/>
    </font>
    <font>
      <i/>
      <sz val="9"/>
      <color theme="1"/>
      <name val="Cambria"/>
      <family val="1"/>
      <scheme val="major"/>
    </font>
    <font>
      <sz val="9"/>
      <color indexed="81"/>
      <name val="Tahoma"/>
      <charset val="1"/>
    </font>
    <font>
      <b/>
      <sz val="9"/>
      <color indexed="81"/>
      <name val="Tahoma"/>
      <family val="2"/>
    </font>
    <font>
      <sz val="12"/>
      <name val="Cambria"/>
      <family val="1"/>
      <scheme val="major"/>
    </font>
    <font>
      <i/>
      <sz val="12"/>
      <name val="Cambria"/>
      <family val="1"/>
      <scheme val="major"/>
    </font>
    <font>
      <b/>
      <sz val="16"/>
      <color theme="1"/>
      <name val="Calibri"/>
      <family val="2"/>
      <scheme val="minor"/>
    </font>
    <font>
      <i/>
      <u/>
      <sz val="11"/>
      <color theme="1"/>
      <name val="Cambria"/>
      <family val="1"/>
      <scheme val="major"/>
    </font>
    <font>
      <i/>
      <u/>
      <sz val="11"/>
      <color theme="1"/>
      <name val="Calibri"/>
      <family val="2"/>
      <scheme val="minor"/>
    </font>
    <font>
      <sz val="22"/>
      <color theme="1"/>
      <name val="Bodoni 72 Smallcaps Book"/>
    </font>
    <font>
      <u/>
      <sz val="11"/>
      <color theme="10"/>
      <name val="Calibri"/>
      <family val="2"/>
      <scheme val="minor"/>
    </font>
    <font>
      <u/>
      <sz val="11"/>
      <color theme="11"/>
      <name val="Calibri"/>
      <family val="2"/>
      <scheme val="minor"/>
    </font>
    <font>
      <b/>
      <sz val="12"/>
      <color theme="1"/>
      <name val="Cambria"/>
      <scheme val="major"/>
    </font>
    <font>
      <sz val="12"/>
      <color theme="1"/>
      <name val="Cambria"/>
      <scheme val="major"/>
    </font>
    <font>
      <b/>
      <sz val="14"/>
      <color theme="1"/>
      <name val="Cambria"/>
      <scheme val="major"/>
    </font>
    <font>
      <sz val="14"/>
      <color theme="1"/>
      <name val="Calibri"/>
      <family val="2"/>
      <scheme val="minor"/>
    </font>
    <font>
      <i/>
      <sz val="14"/>
      <color theme="1"/>
      <name val="Calibri"/>
      <scheme val="minor"/>
    </font>
    <font>
      <i/>
      <sz val="11"/>
      <color theme="1"/>
      <name val="Calibri"/>
      <scheme val="minor"/>
    </font>
    <font>
      <b/>
      <sz val="9"/>
      <color theme="1"/>
      <name val="Cambria"/>
      <scheme val="major"/>
    </font>
  </fonts>
  <fills count="5">
    <fill>
      <patternFill patternType="none"/>
    </fill>
    <fill>
      <patternFill patternType="gray125"/>
    </fill>
    <fill>
      <patternFill patternType="solid">
        <fgColor theme="1"/>
        <bgColor auto="1"/>
      </patternFill>
    </fill>
    <fill>
      <patternFill patternType="solid">
        <fgColor theme="0" tint="-0.14999847407452621"/>
        <bgColor indexed="64"/>
      </patternFill>
    </fill>
    <fill>
      <patternFill patternType="solid">
        <fgColor theme="0"/>
        <bgColor indexed="64"/>
      </patternFill>
    </fill>
  </fills>
  <borders count="83">
    <border>
      <left/>
      <right/>
      <top/>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ck">
        <color theme="0"/>
      </right>
      <top style="thick">
        <color theme="0"/>
      </top>
      <bottom/>
      <diagonal/>
    </border>
    <border>
      <left style="medium">
        <color auto="1"/>
      </left>
      <right style="thick">
        <color theme="0"/>
      </right>
      <top style="medium">
        <color auto="1"/>
      </top>
      <bottom style="thick">
        <color theme="0"/>
      </bottom>
      <diagonal/>
    </border>
    <border>
      <left style="medium">
        <color auto="1"/>
      </left>
      <right style="thick">
        <color theme="0"/>
      </right>
      <top style="thick">
        <color theme="0"/>
      </top>
      <bottom style="medium">
        <color auto="1"/>
      </bottom>
      <diagonal/>
    </border>
    <border>
      <left style="thick">
        <color theme="0"/>
      </left>
      <right style="thick">
        <color theme="0"/>
      </right>
      <top style="medium">
        <color auto="1"/>
      </top>
      <bottom style="thick">
        <color theme="0"/>
      </bottom>
      <diagonal/>
    </border>
    <border>
      <left/>
      <right style="thick">
        <color theme="0"/>
      </right>
      <top style="medium">
        <color auto="1"/>
      </top>
      <bottom style="thick">
        <color theme="0"/>
      </bottom>
      <diagonal/>
    </border>
    <border>
      <left style="thick">
        <color theme="0"/>
      </left>
      <right style="medium">
        <color auto="1"/>
      </right>
      <top style="medium">
        <color auto="1"/>
      </top>
      <bottom style="thick">
        <color theme="0"/>
      </bottom>
      <diagonal/>
    </border>
    <border>
      <left style="medium">
        <color auto="1"/>
      </left>
      <right style="thick">
        <color theme="0"/>
      </right>
      <top style="thick">
        <color theme="0"/>
      </top>
      <bottom style="thick">
        <color theme="0"/>
      </bottom>
      <diagonal/>
    </border>
    <border>
      <left style="thin">
        <color auto="1"/>
      </left>
      <right style="thin">
        <color auto="1"/>
      </right>
      <top style="thick">
        <color theme="0"/>
      </top>
      <bottom style="thin">
        <color auto="1"/>
      </bottom>
      <diagonal/>
    </border>
    <border>
      <left style="thin">
        <color auto="1"/>
      </left>
      <right style="medium">
        <color auto="1"/>
      </right>
      <top style="thick">
        <color theme="0"/>
      </top>
      <bottom style="thin">
        <color auto="1"/>
      </bottom>
      <diagonal/>
    </border>
    <border>
      <left/>
      <right style="thin">
        <color auto="1"/>
      </right>
      <top style="thick">
        <color theme="0"/>
      </top>
      <bottom style="thin">
        <color auto="1"/>
      </bottom>
      <diagonal/>
    </border>
    <border>
      <left/>
      <right/>
      <top style="thin">
        <color auto="1"/>
      </top>
      <bottom style="medium">
        <color auto="1"/>
      </bottom>
      <diagonal/>
    </border>
    <border>
      <left style="thick">
        <color theme="0"/>
      </left>
      <right/>
      <top style="medium">
        <color auto="1"/>
      </top>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ck">
        <color theme="0"/>
      </right>
      <top/>
      <bottom style="thick">
        <color theme="0"/>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ck">
        <color theme="0"/>
      </left>
      <right/>
      <top style="medium">
        <color auto="1"/>
      </top>
      <bottom style="medium">
        <color auto="1"/>
      </bottom>
      <diagonal/>
    </border>
    <border>
      <left/>
      <right/>
      <top style="medium">
        <color auto="1"/>
      </top>
      <bottom style="medium">
        <color auto="1"/>
      </bottom>
      <diagonal/>
    </border>
    <border>
      <left style="medium">
        <color auto="1"/>
      </left>
      <right style="thick">
        <color theme="0"/>
      </right>
      <top style="thick">
        <color theme="0"/>
      </top>
      <bottom/>
      <diagonal/>
    </border>
    <border>
      <left style="thick">
        <color theme="0"/>
      </left>
      <right style="thick">
        <color theme="0"/>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ck">
        <color theme="0"/>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diagonal/>
    </border>
    <border>
      <left style="thick">
        <color theme="0"/>
      </left>
      <right/>
      <top style="thin">
        <color auto="1"/>
      </top>
      <bottom style="medium">
        <color auto="1"/>
      </bottom>
      <diagonal/>
    </border>
    <border>
      <left/>
      <right style="thick">
        <color theme="0"/>
      </right>
      <top style="thin">
        <color auto="1"/>
      </top>
      <bottom style="medium">
        <color auto="1"/>
      </bottom>
      <diagonal/>
    </border>
    <border>
      <left style="thick">
        <color theme="0"/>
      </left>
      <right/>
      <top style="medium">
        <color auto="1"/>
      </top>
      <bottom style="thin">
        <color auto="1"/>
      </bottom>
      <diagonal/>
    </border>
    <border>
      <left style="medium">
        <color auto="1"/>
      </left>
      <right/>
      <top style="thick">
        <color theme="0"/>
      </top>
      <bottom style="thick">
        <color theme="0"/>
      </bottom>
      <diagonal/>
    </border>
    <border>
      <left/>
      <right/>
      <top style="medium">
        <color auto="1"/>
      </top>
      <bottom style="thick">
        <color theme="0"/>
      </bottom>
      <diagonal/>
    </border>
    <border>
      <left/>
      <right style="thick">
        <color theme="0"/>
      </right>
      <top style="medium">
        <color auto="1"/>
      </top>
      <bottom style="thin">
        <color auto="1"/>
      </bottom>
      <diagonal/>
    </border>
    <border>
      <left style="thick">
        <color theme="0"/>
      </left>
      <right style="thick">
        <color theme="0"/>
      </right>
      <top/>
      <bottom style="medium">
        <color auto="1"/>
      </bottom>
      <diagonal/>
    </border>
    <border>
      <left style="medium">
        <color auto="1"/>
      </left>
      <right/>
      <top style="medium">
        <color auto="1"/>
      </top>
      <bottom style="thick">
        <color theme="0"/>
      </bottom>
      <diagonal/>
    </border>
    <border>
      <left/>
      <right/>
      <top style="thick">
        <color theme="0"/>
      </top>
      <bottom/>
      <diagonal/>
    </border>
    <border>
      <left/>
      <right style="medium">
        <color auto="1"/>
      </right>
      <top style="thick">
        <color theme="0"/>
      </top>
      <bottom/>
      <diagonal/>
    </border>
    <border>
      <left style="thin">
        <color auto="1"/>
      </left>
      <right style="medium">
        <color auto="1"/>
      </right>
      <top style="medium">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medium">
        <color auto="1"/>
      </right>
      <top style="thick">
        <color auto="1"/>
      </top>
      <bottom style="thin">
        <color auto="1"/>
      </bottom>
      <diagonal/>
    </border>
    <border>
      <left style="medium">
        <color auto="1"/>
      </left>
      <right style="thin">
        <color auto="1"/>
      </right>
      <top style="thick">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n">
        <color auto="1"/>
      </left>
      <right style="medium">
        <color auto="1"/>
      </right>
      <top style="thin">
        <color auto="1"/>
      </top>
      <bottom style="thick">
        <color auto="1"/>
      </bottom>
      <diagonal/>
    </border>
    <border>
      <left style="medium">
        <color auto="1"/>
      </left>
      <right style="thin">
        <color auto="1"/>
      </right>
      <top style="thin">
        <color auto="1"/>
      </top>
      <bottom style="thick">
        <color auto="1"/>
      </bottom>
      <diagonal/>
    </border>
    <border>
      <left/>
      <right/>
      <top/>
      <bottom style="thick">
        <color auto="1"/>
      </bottom>
      <diagonal/>
    </border>
    <border>
      <left style="thick">
        <color auto="1"/>
      </left>
      <right/>
      <top/>
      <bottom/>
      <diagonal/>
    </border>
    <border>
      <left style="thin">
        <color auto="1"/>
      </left>
      <right/>
      <top/>
      <bottom/>
      <diagonal/>
    </border>
  </borders>
  <cellStyleXfs count="36">
    <xf numFmtId="0" fontId="0" fillId="0" borderId="0"/>
    <xf numFmtId="0" fontId="2" fillId="2" borderId="1">
      <alignment horizontal="center"/>
    </xf>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97">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3" fillId="3" borderId="0" xfId="0" applyFont="1" applyFill="1"/>
    <xf numFmtId="0" fontId="3" fillId="3" borderId="0" xfId="0" applyFont="1" applyFill="1" applyAlignment="1"/>
    <xf numFmtId="0" fontId="0" fillId="3" borderId="0" xfId="0" applyFill="1"/>
    <xf numFmtId="0" fontId="2" fillId="2" borderId="24" xfId="1" applyBorder="1">
      <alignment horizontal="center"/>
    </xf>
    <xf numFmtId="0" fontId="2" fillId="2" borderId="25" xfId="1" applyBorder="1">
      <alignment horizontal="center"/>
    </xf>
    <xf numFmtId="0" fontId="5" fillId="4" borderId="16" xfId="0" applyFont="1" applyFill="1" applyBorder="1" applyAlignment="1">
      <alignment horizontal="center"/>
    </xf>
    <xf numFmtId="0" fontId="5" fillId="3" borderId="16" xfId="0" applyFont="1" applyFill="1" applyBorder="1" applyAlignment="1">
      <alignment horizontal="center"/>
    </xf>
    <xf numFmtId="0" fontId="2" fillId="2" borderId="29" xfId="1" applyBorder="1">
      <alignment horizontal="center"/>
    </xf>
    <xf numFmtId="0" fontId="3" fillId="3" borderId="0" xfId="0" applyFont="1" applyFill="1" applyBorder="1"/>
    <xf numFmtId="0" fontId="2" fillId="2" borderId="44" xfId="1" applyBorder="1">
      <alignment horizontal="center"/>
    </xf>
    <xf numFmtId="0" fontId="2" fillId="2" borderId="37" xfId="1" applyBorder="1">
      <alignment horizontal="center"/>
    </xf>
    <xf numFmtId="0" fontId="3" fillId="3" borderId="11" xfId="0" applyFont="1" applyFill="1" applyBorder="1"/>
    <xf numFmtId="0" fontId="2" fillId="2" borderId="45" xfId="1" applyBorder="1">
      <alignment horizontal="center"/>
    </xf>
    <xf numFmtId="0" fontId="0" fillId="3" borderId="16" xfId="0" applyFill="1" applyBorder="1"/>
    <xf numFmtId="0" fontId="3" fillId="4" borderId="3"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9" xfId="0" applyFont="1" applyFill="1" applyBorder="1" applyAlignment="1">
      <alignment horizontal="center" vertical="center"/>
    </xf>
    <xf numFmtId="0" fontId="5" fillId="4" borderId="15" xfId="0" applyFont="1" applyFill="1" applyBorder="1" applyAlignment="1">
      <alignment horizontal="right"/>
    </xf>
    <xf numFmtId="0" fontId="3" fillId="4" borderId="16" xfId="0" applyFont="1" applyFill="1" applyBorder="1" applyAlignment="1">
      <alignment horizontal="right"/>
    </xf>
    <xf numFmtId="0" fontId="3" fillId="4" borderId="17" xfId="0" applyFont="1" applyFill="1" applyBorder="1"/>
    <xf numFmtId="0" fontId="4" fillId="4" borderId="10" xfId="0" applyFont="1" applyFill="1" applyBorder="1" applyAlignment="1">
      <alignment horizontal="right"/>
    </xf>
    <xf numFmtId="0" fontId="3" fillId="4" borderId="47" xfId="0" applyFont="1" applyFill="1" applyBorder="1" applyAlignment="1">
      <alignment horizontal="center"/>
    </xf>
    <xf numFmtId="0" fontId="3" fillId="4" borderId="51" xfId="0" applyFont="1" applyFill="1" applyBorder="1" applyAlignment="1">
      <alignment horizontal="center"/>
    </xf>
    <xf numFmtId="0" fontId="3" fillId="4" borderId="39" xfId="0" applyFont="1" applyFill="1" applyBorder="1" applyAlignment="1">
      <alignment horizontal="center"/>
    </xf>
    <xf numFmtId="0" fontId="3" fillId="4" borderId="43" xfId="0" applyFont="1" applyFill="1" applyBorder="1" applyAlignment="1">
      <alignment horizontal="center"/>
    </xf>
    <xf numFmtId="0" fontId="1" fillId="0" borderId="0" xfId="0" applyFont="1"/>
    <xf numFmtId="0" fontId="3" fillId="4" borderId="16" xfId="0" applyFont="1" applyFill="1" applyBorder="1" applyAlignment="1">
      <alignment horizontal="center"/>
    </xf>
    <xf numFmtId="0" fontId="3" fillId="4" borderId="55" xfId="0" applyFont="1" applyFill="1" applyBorder="1" applyAlignment="1"/>
    <xf numFmtId="0" fontId="3" fillId="4" borderId="33" xfId="0" applyFont="1" applyFill="1" applyBorder="1" applyAlignment="1"/>
    <xf numFmtId="0" fontId="3" fillId="4" borderId="56" xfId="0" applyFont="1" applyFill="1" applyBorder="1" applyAlignment="1"/>
    <xf numFmtId="0" fontId="3" fillId="4" borderId="55" xfId="0" applyFont="1" applyFill="1" applyBorder="1" applyAlignment="1">
      <alignment horizontal="right"/>
    </xf>
    <xf numFmtId="49" fontId="0" fillId="0" borderId="0" xfId="0" applyNumberFormat="1"/>
    <xf numFmtId="0" fontId="3" fillId="4" borderId="33" xfId="0" applyFont="1" applyFill="1" applyBorder="1" applyAlignment="1">
      <alignment horizontal="center"/>
    </xf>
    <xf numFmtId="0" fontId="11" fillId="4" borderId="59" xfId="1" applyFont="1" applyFill="1" applyBorder="1" applyAlignment="1"/>
    <xf numFmtId="0" fontId="10" fillId="4" borderId="12" xfId="1" applyFont="1" applyFill="1" applyBorder="1" applyAlignment="1">
      <alignment horizontal="center"/>
    </xf>
    <xf numFmtId="0" fontId="3" fillId="4" borderId="17" xfId="0" applyFont="1" applyFill="1" applyBorder="1" applyAlignment="1">
      <alignment horizontal="center"/>
    </xf>
    <xf numFmtId="0" fontId="2" fillId="2" borderId="61" xfId="1" applyBorder="1">
      <alignment horizontal="center"/>
    </xf>
    <xf numFmtId="0" fontId="2" fillId="2" borderId="26" xfId="1" applyBorder="1">
      <alignment horizontal="center"/>
    </xf>
    <xf numFmtId="0" fontId="10" fillId="4" borderId="11" xfId="1" applyFont="1" applyFill="1" applyBorder="1" applyAlignment="1">
      <alignment horizontal="center"/>
    </xf>
    <xf numFmtId="0" fontId="3" fillId="4" borderId="15" xfId="0" applyFont="1" applyFill="1" applyBorder="1" applyAlignment="1">
      <alignment horizontal="center"/>
    </xf>
    <xf numFmtId="0" fontId="3" fillId="4" borderId="46" xfId="0" applyFont="1" applyFill="1" applyBorder="1" applyAlignment="1">
      <alignment horizontal="center"/>
    </xf>
    <xf numFmtId="0" fontId="6" fillId="4" borderId="32" xfId="0" applyFont="1" applyFill="1" applyBorder="1" applyAlignment="1">
      <alignment horizontal="center"/>
    </xf>
    <xf numFmtId="0" fontId="6" fillId="4" borderId="30" xfId="0" applyFont="1" applyFill="1" applyBorder="1" applyAlignment="1">
      <alignment horizontal="center"/>
    </xf>
    <xf numFmtId="0" fontId="3" fillId="4" borderId="50" xfId="0" applyFont="1" applyFill="1" applyBorder="1" applyAlignment="1">
      <alignment horizontal="center"/>
    </xf>
    <xf numFmtId="0" fontId="3" fillId="4" borderId="54" xfId="0" applyFont="1" applyFill="1" applyBorder="1" applyAlignment="1">
      <alignment horizontal="center"/>
    </xf>
    <xf numFmtId="0" fontId="4" fillId="4" borderId="38"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13" fillId="4" borderId="13" xfId="0" applyFont="1" applyFill="1" applyBorder="1" applyAlignment="1">
      <alignment horizontal="center"/>
    </xf>
    <xf numFmtId="0" fontId="13" fillId="4" borderId="0" xfId="0" applyFont="1" applyFill="1" applyBorder="1" applyAlignment="1">
      <alignment horizontal="center"/>
    </xf>
    <xf numFmtId="0" fontId="13" fillId="4" borderId="14" xfId="0" applyFont="1" applyFill="1" applyBorder="1" applyAlignment="1">
      <alignment horizontal="center"/>
    </xf>
    <xf numFmtId="0" fontId="14" fillId="4" borderId="11" xfId="0" applyFont="1" applyFill="1" applyBorder="1" applyAlignment="1">
      <alignment horizontal="center"/>
    </xf>
    <xf numFmtId="0" fontId="13" fillId="4" borderId="11" xfId="0" applyFont="1" applyFill="1" applyBorder="1" applyAlignment="1">
      <alignment horizontal="center"/>
    </xf>
    <xf numFmtId="0" fontId="14" fillId="4" borderId="12" xfId="0" applyFont="1" applyFill="1" applyBorder="1" applyAlignment="1">
      <alignment horizontal="center"/>
    </xf>
    <xf numFmtId="0" fontId="4" fillId="4" borderId="12" xfId="0" applyFont="1" applyFill="1" applyBorder="1" applyAlignment="1">
      <alignment horizontal="left"/>
    </xf>
    <xf numFmtId="0" fontId="4" fillId="4" borderId="42" xfId="0" applyFont="1" applyFill="1" applyBorder="1" applyAlignment="1"/>
    <xf numFmtId="0" fontId="4" fillId="4" borderId="43" xfId="0" applyFont="1" applyFill="1" applyBorder="1" applyAlignment="1"/>
    <xf numFmtId="0" fontId="4" fillId="4" borderId="34" xfId="0" applyFont="1" applyFill="1" applyBorder="1" applyAlignment="1"/>
    <xf numFmtId="0" fontId="4" fillId="4" borderId="11" xfId="0" applyFont="1" applyFill="1" applyBorder="1" applyAlignment="1"/>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11" xfId="0" applyFont="1" applyFill="1" applyBorder="1" applyAlignment="1"/>
    <xf numFmtId="0" fontId="3" fillId="4" borderId="11" xfId="0" applyFont="1" applyFill="1" applyBorder="1" applyAlignment="1">
      <alignment horizontal="center"/>
    </xf>
    <xf numFmtId="14" fontId="0" fillId="0" borderId="0" xfId="0" applyNumberFormat="1"/>
    <xf numFmtId="2" fontId="0" fillId="0" borderId="0" xfId="0" applyNumberFormat="1"/>
    <xf numFmtId="0" fontId="0" fillId="0" borderId="0" xfId="0" applyFont="1"/>
    <xf numFmtId="0" fontId="0" fillId="0" borderId="3" xfId="0" applyFont="1" applyBorder="1" applyAlignment="1">
      <alignment horizontal="center" vertical="center"/>
    </xf>
    <xf numFmtId="0" fontId="0" fillId="0" borderId="65"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5" fillId="0" borderId="0" xfId="0" applyFont="1" applyFill="1" applyAlignment="1"/>
    <xf numFmtId="0" fontId="0" fillId="0" borderId="0" xfId="0" applyFont="1" applyBorder="1"/>
    <xf numFmtId="0" fontId="0" fillId="0" borderId="0" xfId="0" applyFont="1" applyFill="1"/>
    <xf numFmtId="0" fontId="18" fillId="0" borderId="0" xfId="0" applyFont="1" applyFill="1" applyBorder="1" applyAlignment="1">
      <alignment horizontal="right"/>
    </xf>
    <xf numFmtId="0" fontId="19" fillId="0" borderId="0" xfId="0" applyFont="1" applyFill="1" applyBorder="1" applyAlignment="1">
      <alignment horizontal="center"/>
    </xf>
    <xf numFmtId="0" fontId="0" fillId="0" borderId="0" xfId="0" applyFont="1" applyFill="1" applyBorder="1"/>
    <xf numFmtId="0" fontId="0" fillId="0" borderId="6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Alignment="1">
      <alignment horizontal="center"/>
    </xf>
    <xf numFmtId="0" fontId="18" fillId="0" borderId="0" xfId="0" applyFont="1" applyFill="1" applyBorder="1" applyAlignment="1">
      <alignment horizontal="right" wrapText="1"/>
    </xf>
    <xf numFmtId="0" fontId="19" fillId="0" borderId="0" xfId="0" applyFont="1" applyFill="1" applyBorder="1" applyAlignment="1">
      <alignment horizontal="center" vertical="top" wrapText="1"/>
    </xf>
    <xf numFmtId="0" fontId="0" fillId="0" borderId="0" xfId="0" applyAlignment="1">
      <alignment wrapText="1"/>
    </xf>
    <xf numFmtId="0" fontId="0" fillId="0" borderId="0" xfId="0" applyFont="1" applyBorder="1" applyAlignment="1">
      <alignment horizontal="center"/>
    </xf>
    <xf numFmtId="0" fontId="20" fillId="0" borderId="0" xfId="0" applyFont="1" applyFill="1" applyBorder="1" applyAlignment="1">
      <alignment horizontal="left" wrapText="1"/>
    </xf>
    <xf numFmtId="0" fontId="20" fillId="0" borderId="0" xfId="0" applyFont="1" applyFill="1" applyBorder="1" applyAlignment="1">
      <alignment horizontal="center" wrapText="1"/>
    </xf>
    <xf numFmtId="0" fontId="21" fillId="0" borderId="0" xfId="0" applyFont="1"/>
    <xf numFmtId="0" fontId="21" fillId="0" borderId="0" xfId="0" applyFont="1" applyAlignment="1">
      <alignment horizontal="center"/>
    </xf>
    <xf numFmtId="0" fontId="22" fillId="0" borderId="0" xfId="0" applyFont="1"/>
    <xf numFmtId="0" fontId="21" fillId="0" borderId="0" xfId="0" applyFont="1" applyAlignment="1">
      <alignment horizontal="left"/>
    </xf>
    <xf numFmtId="0" fontId="15" fillId="0" borderId="0" xfId="0" applyFont="1" applyFill="1" applyAlignment="1">
      <alignment horizontal="center"/>
    </xf>
    <xf numFmtId="0" fontId="0" fillId="0" borderId="80" xfId="0" applyFont="1" applyFill="1" applyBorder="1" applyAlignment="1">
      <alignment horizontal="center"/>
    </xf>
    <xf numFmtId="0" fontId="0" fillId="0" borderId="0" xfId="0" applyFont="1" applyFill="1" applyBorder="1" applyAlignment="1">
      <alignment horizontal="center" vertical="center" textRotation="90"/>
    </xf>
    <xf numFmtId="0" fontId="0" fillId="0" borderId="81" xfId="0" applyFont="1" applyFill="1" applyBorder="1" applyAlignment="1">
      <alignment horizontal="center" vertical="center" textRotation="90"/>
    </xf>
    <xf numFmtId="0" fontId="0" fillId="0" borderId="0" xfId="0" applyFont="1" applyFill="1" applyBorder="1" applyAlignment="1">
      <alignment horizontal="center"/>
    </xf>
    <xf numFmtId="0" fontId="15" fillId="3" borderId="0" xfId="0" applyFont="1" applyFill="1" applyAlignment="1">
      <alignment horizontal="center"/>
    </xf>
    <xf numFmtId="0" fontId="7" fillId="4" borderId="43" xfId="0" applyFont="1" applyFill="1" applyBorder="1" applyAlignment="1">
      <alignment horizontal="center"/>
    </xf>
    <xf numFmtId="0" fontId="7" fillId="4" borderId="36" xfId="0" applyFont="1" applyFill="1" applyBorder="1" applyAlignment="1">
      <alignment horizontal="center"/>
    </xf>
    <xf numFmtId="0" fontId="3" fillId="4" borderId="51" xfId="0" applyFont="1" applyFill="1" applyBorder="1" applyAlignment="1">
      <alignment horizontal="center"/>
    </xf>
    <xf numFmtId="0" fontId="3" fillId="4" borderId="47" xfId="0" applyFont="1" applyFill="1" applyBorder="1" applyAlignment="1">
      <alignment horizontal="center"/>
    </xf>
    <xf numFmtId="0" fontId="2" fillId="2" borderId="26" xfId="1" applyBorder="1">
      <alignment horizontal="center"/>
    </xf>
    <xf numFmtId="0" fontId="2" fillId="2" borderId="28" xfId="1" applyBorder="1">
      <alignment horizontal="center"/>
    </xf>
    <xf numFmtId="0" fontId="3" fillId="4" borderId="52" xfId="0" applyFont="1" applyFill="1" applyBorder="1" applyAlignment="1">
      <alignment horizontal="center"/>
    </xf>
    <xf numFmtId="0" fontId="3" fillId="4" borderId="57" xfId="0" applyFont="1" applyFill="1" applyBorder="1" applyAlignment="1">
      <alignment horizontal="center"/>
    </xf>
    <xf numFmtId="0" fontId="3" fillId="4" borderId="41" xfId="0" applyFont="1" applyFill="1" applyBorder="1" applyAlignment="1">
      <alignment horizontal="center"/>
    </xf>
    <xf numFmtId="0" fontId="3" fillId="4" borderId="60" xfId="0" applyFont="1" applyFill="1" applyBorder="1" applyAlignment="1">
      <alignment horizontal="center"/>
    </xf>
    <xf numFmtId="0" fontId="3" fillId="4" borderId="40" xfId="0" applyFont="1" applyFill="1" applyBorder="1" applyAlignment="1">
      <alignment horizontal="center"/>
    </xf>
    <xf numFmtId="0" fontId="3" fillId="3" borderId="11" xfId="0" applyFont="1" applyFill="1" applyBorder="1" applyAlignment="1">
      <alignment horizontal="right"/>
    </xf>
    <xf numFmtId="0" fontId="2" fillId="2" borderId="48" xfId="1" applyBorder="1" applyAlignment="1">
      <alignment horizontal="center"/>
    </xf>
    <xf numFmtId="0" fontId="2" fillId="2" borderId="23" xfId="1" applyBorder="1" applyAlignment="1">
      <alignment horizontal="center"/>
    </xf>
    <xf numFmtId="0" fontId="2" fillId="2" borderId="62" xfId="1" applyBorder="1" applyAlignment="1">
      <alignment horizontal="center"/>
    </xf>
    <xf numFmtId="0" fontId="2" fillId="2" borderId="27" xfId="1" applyBorder="1" applyAlignment="1">
      <alignment horizontal="center"/>
    </xf>
    <xf numFmtId="0" fontId="2" fillId="2" borderId="58" xfId="1" applyBorder="1" applyAlignment="1">
      <alignment horizontal="center"/>
    </xf>
    <xf numFmtId="0" fontId="2" fillId="2" borderId="2" xfId="1" applyBorder="1" applyAlignment="1">
      <alignment horizontal="center"/>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39" xfId="0" applyFont="1" applyFill="1" applyBorder="1" applyAlignment="1">
      <alignment horizontal="center"/>
    </xf>
    <xf numFmtId="0" fontId="3" fillId="4" borderId="53" xfId="0" applyFont="1" applyFill="1" applyBorder="1" applyAlignment="1">
      <alignment horizontal="center"/>
    </xf>
    <xf numFmtId="0" fontId="3" fillId="4" borderId="55" xfId="0" applyFont="1" applyFill="1" applyBorder="1" applyAlignment="1">
      <alignment horizontal="center"/>
    </xf>
    <xf numFmtId="0" fontId="3" fillId="4" borderId="35" xfId="0" applyFont="1" applyFill="1" applyBorder="1" applyAlignment="1">
      <alignment horizontal="center"/>
    </xf>
    <xf numFmtId="49" fontId="4" fillId="3" borderId="0" xfId="0" applyNumberFormat="1" applyFont="1" applyFill="1" applyBorder="1" applyAlignment="1">
      <alignment horizontal="center"/>
    </xf>
    <xf numFmtId="0" fontId="6" fillId="4" borderId="30" xfId="0" applyFont="1" applyFill="1" applyBorder="1" applyAlignment="1">
      <alignment horizontal="center"/>
    </xf>
    <xf numFmtId="0" fontId="6" fillId="4" borderId="31" xfId="0" applyFont="1" applyFill="1" applyBorder="1" applyAlignment="1">
      <alignment horizontal="center"/>
    </xf>
    <xf numFmtId="0" fontId="3" fillId="4" borderId="49" xfId="0" applyFont="1" applyFill="1" applyBorder="1" applyAlignment="1">
      <alignment horizontal="center"/>
    </xf>
    <xf numFmtId="0" fontId="14" fillId="4" borderId="11" xfId="0" applyFont="1" applyFill="1" applyBorder="1" applyAlignment="1">
      <alignment horizontal="center"/>
    </xf>
    <xf numFmtId="0" fontId="14" fillId="4" borderId="12" xfId="0" applyFont="1" applyFill="1" applyBorder="1" applyAlignment="1">
      <alignment horizontal="center"/>
    </xf>
    <xf numFmtId="0" fontId="14" fillId="4" borderId="63" xfId="0" applyFont="1" applyFill="1" applyBorder="1" applyAlignment="1">
      <alignment horizontal="center"/>
    </xf>
    <xf numFmtId="0" fontId="14" fillId="4" borderId="64" xfId="0" applyFont="1" applyFill="1" applyBorder="1" applyAlignment="1">
      <alignment horizontal="center"/>
    </xf>
    <xf numFmtId="0" fontId="2" fillId="2" borderId="62" xfId="1" applyBorder="1">
      <alignment horizontal="center"/>
    </xf>
    <xf numFmtId="0" fontId="2" fillId="2" borderId="59" xfId="1" applyBorder="1">
      <alignment horizontal="center"/>
    </xf>
    <xf numFmtId="0" fontId="2" fillId="2" borderId="27" xfId="1" applyBorder="1">
      <alignment horizontal="center"/>
    </xf>
    <xf numFmtId="0" fontId="2" fillId="2" borderId="24" xfId="1" applyBorder="1">
      <alignment horizontal="center"/>
    </xf>
    <xf numFmtId="0" fontId="4" fillId="4" borderId="10" xfId="0" applyFont="1" applyFill="1" applyBorder="1" applyAlignment="1">
      <alignment horizontal="right" vertical="center" wrapText="1"/>
    </xf>
    <xf numFmtId="0" fontId="4" fillId="4" borderId="15" xfId="0" applyFont="1" applyFill="1" applyBorder="1" applyAlignment="1">
      <alignment horizontal="right" vertical="center"/>
    </xf>
    <xf numFmtId="0" fontId="0" fillId="0" borderId="80" xfId="0" applyFont="1" applyBorder="1" applyAlignment="1">
      <alignment horizontal="center"/>
    </xf>
    <xf numFmtId="0" fontId="0" fillId="0" borderId="81" xfId="0" applyFont="1" applyBorder="1" applyAlignment="1">
      <alignment horizontal="center" vertical="center" textRotation="90"/>
    </xf>
    <xf numFmtId="0" fontId="0" fillId="0" borderId="0" xfId="0" applyFont="1" applyBorder="1" applyAlignment="1">
      <alignment horizontal="center"/>
    </xf>
    <xf numFmtId="0" fontId="12" fillId="0" borderId="0" xfId="0" applyFont="1" applyAlignment="1">
      <alignment horizontal="center"/>
    </xf>
    <xf numFmtId="0" fontId="1" fillId="0" borderId="0" xfId="0" applyFont="1" applyAlignment="1">
      <alignment horizontal="center"/>
    </xf>
    <xf numFmtId="0" fontId="0" fillId="0" borderId="82"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1" fillId="0" borderId="82" xfId="0" applyFont="1" applyBorder="1" applyAlignment="1">
      <alignment horizontal="center"/>
    </xf>
    <xf numFmtId="0" fontId="1" fillId="0" borderId="0" xfId="0" applyFont="1" applyBorder="1" applyAlignment="1">
      <alignment horizontal="center"/>
    </xf>
    <xf numFmtId="0" fontId="1" fillId="0" borderId="54" xfId="0" applyFont="1" applyBorder="1" applyAlignment="1">
      <alignment horizontal="center"/>
    </xf>
    <xf numFmtId="0" fontId="23" fillId="0" borderId="82" xfId="0" applyFont="1" applyBorder="1" applyAlignment="1">
      <alignment horizontal="center"/>
    </xf>
    <xf numFmtId="0" fontId="23" fillId="0" borderId="0" xfId="0" applyFont="1" applyBorder="1" applyAlignment="1">
      <alignment horizontal="center"/>
    </xf>
    <xf numFmtId="0" fontId="23" fillId="0" borderId="54" xfId="0" applyFont="1" applyBorder="1" applyAlignment="1">
      <alignment horizontal="center"/>
    </xf>
    <xf numFmtId="0" fontId="23" fillId="0" borderId="0" xfId="0" applyFont="1" applyAlignment="1">
      <alignment horizontal="center"/>
    </xf>
    <xf numFmtId="0" fontId="0" fillId="0" borderId="0" xfId="0" applyFont="1" applyAlignment="1">
      <alignment horizontal="center"/>
    </xf>
    <xf numFmtId="0" fontId="24" fillId="4" borderId="12" xfId="0" applyFont="1" applyFill="1" applyBorder="1" applyAlignment="1">
      <alignment horizontal="center"/>
    </xf>
    <xf numFmtId="0" fontId="22" fillId="0" borderId="0" xfId="0" applyFont="1" applyAlignment="1">
      <alignment horizontal="center"/>
    </xf>
  </cellXfs>
  <cellStyles count="3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Style 1" xfId="1"/>
  </cellStyles>
  <dxfs count="36">
    <dxf>
      <font>
        <color auto="1"/>
      </font>
      <fill>
        <patternFill patternType="solid">
          <fgColor indexed="64"/>
          <bgColor theme="3" tint="0.79998168889431442"/>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4" tint="0.59999389629810485"/>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3" tint="0.79998168889431442"/>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4" tint="0.59999389629810485"/>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3" tint="0.79998168889431442"/>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4" tint="0.59999389629810485"/>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3" tint="0.79998168889431442"/>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4" tint="0.59999389629810485"/>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3" tint="0.79998168889431442"/>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4" tint="0.59999389629810485"/>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3" tint="0.79998168889431442"/>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
      <font>
        <color auto="1"/>
      </font>
      <fill>
        <patternFill patternType="solid">
          <fgColor indexed="64"/>
          <bgColor theme="4" tint="0.59999389629810485"/>
        </patternFill>
      </fill>
    </dxf>
    <dxf>
      <font>
        <color auto="1"/>
      </font>
      <fill>
        <patternFill patternType="solid">
          <fgColor indexed="64"/>
          <bgColor theme="6" tint="0.39997558519241921"/>
        </patternFill>
      </fill>
    </dxf>
    <dxf>
      <font>
        <color auto="1"/>
      </font>
      <fill>
        <patternFill patternType="solid">
          <fgColor indexed="64"/>
          <bgColor theme="2"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opLeftCell="B1" workbookViewId="0">
      <selection activeCell="L6" sqref="L6"/>
    </sheetView>
  </sheetViews>
  <sheetFormatPr baseColWidth="10" defaultColWidth="12" defaultRowHeight="72" customHeight="1" x14ac:dyDescent="0"/>
  <cols>
    <col min="1" max="1" width="7.1640625" style="100" customWidth="1"/>
    <col min="2" max="2" width="2.83203125" style="100" customWidth="1"/>
    <col min="3" max="8" width="12" style="100"/>
    <col min="9" max="9" width="2.83203125" style="100" customWidth="1"/>
    <col min="10" max="10" width="12" style="100" customWidth="1"/>
    <col min="11" max="15" width="12" style="100"/>
    <col min="16" max="16" width="2.83203125" style="100" customWidth="1"/>
    <col min="17" max="22" width="12" style="100"/>
    <col min="23" max="23" width="2.83203125" style="100" customWidth="1"/>
    <col min="24" max="29" width="12" style="100"/>
    <col min="30" max="30" width="3" style="100" customWidth="1"/>
    <col min="31" max="36" width="12" style="100"/>
    <col min="37" max="37" width="3" style="100" customWidth="1"/>
    <col min="38" max="43" width="12" style="100"/>
    <col min="44" max="44" width="3" style="100" customWidth="1"/>
    <col min="45" max="16384" width="12" style="100"/>
  </cols>
  <sheetData>
    <row r="1" spans="1:21" ht="30">
      <c r="C1" s="134" t="s">
        <v>131</v>
      </c>
      <c r="D1" s="134"/>
      <c r="E1" s="134"/>
      <c r="F1" s="98"/>
      <c r="G1" s="101" t="s">
        <v>132</v>
      </c>
      <c r="H1" s="102" t="s">
        <v>135</v>
      </c>
      <c r="J1" s="124" t="s">
        <v>195</v>
      </c>
      <c r="K1" s="125" t="str">
        <f>INDEX('Cheat Sheet'!A2:K9,MATCH(H1,'Cheat Sheet'!A2:A9,0),2)</f>
        <v>Fewer than 20</v>
      </c>
      <c r="L1" s="124" t="s">
        <v>197</v>
      </c>
      <c r="M1" s="102">
        <v>1</v>
      </c>
      <c r="Q1" s="101"/>
      <c r="R1" s="123"/>
      <c r="S1" s="101"/>
      <c r="U1" s="101"/>
    </row>
    <row r="2" spans="1:21" ht="30">
      <c r="G2" s="101" t="s">
        <v>134</v>
      </c>
      <c r="H2" s="102" t="str">
        <f>INDEX('Cheat Sheet'!A2:K9,MATCH(H1,'Cheat Sheet'!A2:A9,0),6)</f>
        <v>50 gp</v>
      </c>
      <c r="J2" s="124" t="s">
        <v>194</v>
      </c>
      <c r="K2" s="102" t="str">
        <f>INDEX('Cheat Sheet'!A2:K9,MATCH(H1,'Cheat Sheet'!A2:A9,0),7)</f>
        <v>500 gp</v>
      </c>
      <c r="L2" s="124" t="s">
        <v>196</v>
      </c>
      <c r="M2" s="102" t="str">
        <f>INDEX('Cheat Sheet'!A2:K9,MATCH(H1,'Cheat Sheet'!A2:A9,0),8)</f>
        <v>1st</v>
      </c>
      <c r="N2" s="101"/>
      <c r="Q2" s="101"/>
    </row>
    <row r="3" spans="1:21" ht="21" customHeight="1">
      <c r="C3" s="98"/>
      <c r="D3" s="98"/>
      <c r="E3" s="98"/>
      <c r="F3" s="101"/>
      <c r="G3" s="102"/>
      <c r="J3" s="101"/>
      <c r="L3" s="101"/>
      <c r="N3" s="101"/>
      <c r="Q3" s="101"/>
    </row>
    <row r="4" spans="1:21" ht="18" customHeight="1" thickBot="1">
      <c r="C4" s="135" t="s">
        <v>70</v>
      </c>
      <c r="D4" s="135"/>
      <c r="E4" s="135"/>
      <c r="F4" s="135"/>
      <c r="G4" s="135"/>
      <c r="H4" s="135"/>
    </row>
    <row r="5" spans="1:21" ht="72" customHeight="1" thickTop="1">
      <c r="A5" s="103"/>
      <c r="B5" s="136" t="s">
        <v>70</v>
      </c>
      <c r="C5" s="104"/>
      <c r="D5" s="105"/>
      <c r="E5" s="106"/>
      <c r="F5" s="105"/>
      <c r="G5" s="106"/>
      <c r="H5" s="107"/>
      <c r="I5" s="137" t="s">
        <v>70</v>
      </c>
    </row>
    <row r="6" spans="1:21" ht="72" customHeight="1" thickBot="1">
      <c r="A6" s="103"/>
      <c r="B6" s="136"/>
      <c r="C6" s="108"/>
      <c r="D6" s="109"/>
      <c r="E6" s="110"/>
      <c r="F6" s="109"/>
      <c r="G6" s="110"/>
      <c r="H6" s="111"/>
      <c r="I6" s="137"/>
    </row>
    <row r="7" spans="1:21" ht="72" customHeight="1">
      <c r="A7" s="103"/>
      <c r="B7" s="136"/>
      <c r="C7" s="112"/>
      <c r="D7" s="113"/>
      <c r="E7" s="114"/>
      <c r="F7" s="113"/>
      <c r="G7" s="114"/>
      <c r="H7" s="115"/>
      <c r="I7" s="137"/>
    </row>
    <row r="8" spans="1:21" ht="72" customHeight="1" thickBot="1">
      <c r="A8" s="103"/>
      <c r="B8" s="136"/>
      <c r="C8" s="108"/>
      <c r="D8" s="109"/>
      <c r="E8" s="110"/>
      <c r="F8" s="109"/>
      <c r="G8" s="110"/>
      <c r="H8" s="111"/>
      <c r="I8" s="137"/>
    </row>
    <row r="9" spans="1:21" ht="72" customHeight="1">
      <c r="A9" s="103"/>
      <c r="B9" s="136"/>
      <c r="C9" s="112"/>
      <c r="D9" s="113"/>
      <c r="E9" s="114"/>
      <c r="F9" s="113"/>
      <c r="G9" s="116"/>
      <c r="H9" s="117"/>
      <c r="I9" s="137"/>
    </row>
    <row r="10" spans="1:21" ht="72" customHeight="1" thickBot="1">
      <c r="A10" s="103"/>
      <c r="B10" s="136"/>
      <c r="C10" s="118"/>
      <c r="D10" s="119"/>
      <c r="E10" s="120"/>
      <c r="F10" s="119"/>
      <c r="G10" s="121"/>
      <c r="H10" s="122"/>
      <c r="I10" s="137"/>
    </row>
    <row r="11" spans="1:21" ht="18" customHeight="1" thickTop="1">
      <c r="C11" s="138" t="s">
        <v>70</v>
      </c>
      <c r="D11" s="138"/>
      <c r="E11" s="138"/>
      <c r="F11" s="138"/>
      <c r="G11" s="138"/>
      <c r="H11" s="138"/>
    </row>
    <row r="12" spans="1:21" ht="72" customHeight="1">
      <c r="C12" s="103"/>
      <c r="D12" s="103"/>
      <c r="E12" s="103"/>
      <c r="F12" s="103"/>
      <c r="G12" s="103"/>
      <c r="H12" s="103"/>
    </row>
    <row r="18" ht="18" customHeight="1"/>
    <row r="25" ht="18" customHeight="1"/>
    <row r="32" ht="18" customHeight="1"/>
    <row r="39" ht="18" customHeight="1"/>
  </sheetData>
  <mergeCells count="5">
    <mergeCell ref="C1:E1"/>
    <mergeCell ref="C4:H4"/>
    <mergeCell ref="B5:B10"/>
    <mergeCell ref="I5:I10"/>
    <mergeCell ref="C11:H11"/>
  </mergeCells>
  <conditionalFormatting sqref="C4:H4">
    <cfRule type="cellIs" dxfId="35" priority="8" operator="equal">
      <formula>"Mountain"</formula>
    </cfRule>
    <cfRule type="cellIs" dxfId="34" priority="10" operator="equal">
      <formula>"Land"</formula>
    </cfRule>
    <cfRule type="cellIs" dxfId="33" priority="12" operator="equal">
      <formula>"Water"</formula>
    </cfRule>
  </conditionalFormatting>
  <conditionalFormatting sqref="I5:I10">
    <cfRule type="cellIs" dxfId="32" priority="4" operator="equal">
      <formula>"Mountain"</formula>
    </cfRule>
    <cfRule type="cellIs" dxfId="31" priority="9" operator="equal">
      <formula>"Land"</formula>
    </cfRule>
    <cfRule type="cellIs" dxfId="30" priority="11" operator="equal">
      <formula>"Water"</formula>
    </cfRule>
  </conditionalFormatting>
  <conditionalFormatting sqref="C11:H11">
    <cfRule type="cellIs" dxfId="29" priority="5" operator="equal">
      <formula>"Mountain"</formula>
    </cfRule>
    <cfRule type="cellIs" dxfId="28" priority="6" operator="equal">
      <formula>"Land"</formula>
    </cfRule>
    <cfRule type="cellIs" dxfId="27" priority="7" operator="equal">
      <formula>"Water"</formula>
    </cfRule>
  </conditionalFormatting>
  <conditionalFormatting sqref="B5:B10">
    <cfRule type="cellIs" dxfId="26" priority="1" operator="equal">
      <formula>"Mountain"</formula>
    </cfRule>
    <cfRule type="cellIs" dxfId="25" priority="2" operator="equal">
      <formula>"Land"</formula>
    </cfRule>
    <cfRule type="cellIs" dxfId="24" priority="3" operator="equal">
      <formula>"Water"</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'Cheat Sheet'!$A$2:$A$9</xm:f>
          </x14:formula1>
          <xm:sqref>H1</xm:sqref>
        </x14:dataValidation>
        <x14:dataValidation type="list" allowBlank="1" showInputMessage="1" showErrorMessage="1">
          <x14:formula1>
            <xm:f>Validations!$G$4:$G$6</xm:f>
          </x14:formula1>
          <xm:sqref>C4:H4 C11:H11 I5:I10 B5:B10</xm:sqref>
        </x14:dataValidation>
        <x14:dataValidation type="list" allowBlank="1" showInputMessage="1" showErrorMessage="1">
          <x14:formula1>
            <xm:f>Validations!$A$12:$A$19</xm:f>
          </x14:formula1>
          <xm:sqref>G3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168"/>
  <sheetViews>
    <sheetView tabSelected="1" topLeftCell="A3" zoomScale="125" zoomScaleNormal="125" zoomScalePageLayoutView="125" workbookViewId="0">
      <selection activeCell="C17" sqref="C17"/>
    </sheetView>
  </sheetViews>
  <sheetFormatPr baseColWidth="10" defaultColWidth="8.83203125" defaultRowHeight="14" x14ac:dyDescent="0"/>
  <cols>
    <col min="2" max="2" width="16.83203125" customWidth="1"/>
    <col min="3" max="3" width="12.1640625" customWidth="1"/>
    <col min="4" max="4" width="13.5" bestFit="1" customWidth="1"/>
    <col min="5" max="5" width="12.33203125" bestFit="1" customWidth="1"/>
    <col min="6" max="6" width="12.1640625" customWidth="1"/>
    <col min="7" max="7" width="12.83203125" bestFit="1" customWidth="1"/>
    <col min="8" max="10" width="12.1640625" customWidth="1"/>
    <col min="11" max="11" width="12.5" bestFit="1" customWidth="1"/>
    <col min="12" max="12" width="12.6640625" customWidth="1"/>
    <col min="13" max="13" width="12.83203125" customWidth="1"/>
  </cols>
  <sheetData>
    <row r="1" spans="1:15" ht="28">
      <c r="A1" s="139" t="s">
        <v>126</v>
      </c>
      <c r="B1" s="139"/>
      <c r="C1" s="139"/>
      <c r="D1" s="139"/>
      <c r="E1" s="139"/>
      <c r="F1" s="139"/>
      <c r="G1" s="139"/>
      <c r="H1" s="139"/>
      <c r="I1" s="139"/>
      <c r="J1" s="139"/>
      <c r="K1" s="139"/>
      <c r="L1" s="139"/>
      <c r="M1" s="139"/>
      <c r="N1" s="139"/>
    </row>
    <row r="2" spans="1:15" ht="15" thickBot="1">
      <c r="A2" s="6"/>
      <c r="B2" s="17"/>
      <c r="C2" s="6"/>
      <c r="D2" s="6"/>
      <c r="E2" s="6"/>
      <c r="F2" s="6"/>
      <c r="G2" s="6"/>
      <c r="H2" s="6"/>
      <c r="I2" s="6"/>
      <c r="J2" s="6"/>
      <c r="K2" s="6"/>
      <c r="L2" s="6"/>
      <c r="M2" s="6"/>
      <c r="N2" s="6"/>
    </row>
    <row r="3" spans="1:15" ht="16" thickBot="1">
      <c r="A3" s="6"/>
      <c r="B3" s="14" t="s">
        <v>34</v>
      </c>
      <c r="C3" s="147"/>
      <c r="D3" s="148"/>
      <c r="E3" s="149"/>
      <c r="F3" s="50" t="s">
        <v>68</v>
      </c>
      <c r="G3" s="147"/>
      <c r="H3" s="148"/>
      <c r="I3" s="148"/>
      <c r="J3" s="148"/>
      <c r="K3" s="50" t="s">
        <v>38</v>
      </c>
      <c r="L3" s="147"/>
      <c r="M3" s="150"/>
      <c r="N3" s="4"/>
      <c r="O3" s="2"/>
    </row>
    <row r="4" spans="1:15" ht="17" thickTop="1" thickBot="1">
      <c r="A4" s="6"/>
      <c r="B4" s="13" t="s">
        <v>35</v>
      </c>
      <c r="C4" s="43" t="s">
        <v>67</v>
      </c>
      <c r="D4" s="41" t="s">
        <v>63</v>
      </c>
      <c r="E4" s="42"/>
      <c r="F4" s="49" t="s">
        <v>36</v>
      </c>
      <c r="G4" s="40">
        <v>1</v>
      </c>
      <c r="H4" s="42" t="str">
        <f>IF(G4=1,"Hex","Hexes")</f>
        <v>Hex</v>
      </c>
      <c r="I4" s="16" t="s">
        <v>37</v>
      </c>
      <c r="J4" s="45" t="str">
        <f>"DC "&amp;20+G4+L4+E26</f>
        <v>DC 22</v>
      </c>
      <c r="K4" s="16" t="s">
        <v>72</v>
      </c>
      <c r="L4" s="163">
        <f>'New Settlement'!M1</f>
        <v>1</v>
      </c>
      <c r="M4" s="164"/>
      <c r="N4" s="4"/>
      <c r="O4" s="2"/>
    </row>
    <row r="5" spans="1:15">
      <c r="A5" s="6"/>
      <c r="B5" s="15"/>
      <c r="C5" s="12"/>
      <c r="D5" s="12"/>
      <c r="E5" s="12"/>
      <c r="F5" s="15"/>
      <c r="G5" s="15"/>
      <c r="H5" s="15"/>
      <c r="I5" s="15"/>
      <c r="J5" s="15"/>
      <c r="K5" s="15"/>
      <c r="L5" s="12"/>
      <c r="M5" s="12"/>
      <c r="N5" s="4"/>
      <c r="O5" s="2"/>
    </row>
    <row r="6" spans="1:15">
      <c r="A6" s="6"/>
      <c r="B6" s="12"/>
      <c r="C6" s="165" t="s">
        <v>21</v>
      </c>
      <c r="D6" s="165"/>
      <c r="E6" s="165"/>
      <c r="F6" s="165"/>
      <c r="G6" s="165"/>
      <c r="H6" s="165"/>
      <c r="I6" s="165"/>
      <c r="J6" s="165" t="s">
        <v>20</v>
      </c>
      <c r="K6" s="165"/>
      <c r="L6" s="165"/>
      <c r="M6" s="165"/>
      <c r="N6" s="4"/>
      <c r="O6" s="2"/>
    </row>
    <row r="7" spans="1:15" ht="15" thickBot="1">
      <c r="A7" s="6"/>
      <c r="B7" s="12"/>
      <c r="C7" s="10" t="s">
        <v>5</v>
      </c>
      <c r="D7" s="10" t="s">
        <v>6</v>
      </c>
      <c r="E7" s="10" t="s">
        <v>7</v>
      </c>
      <c r="F7" s="10" t="s">
        <v>8</v>
      </c>
      <c r="G7" s="10" t="s">
        <v>9</v>
      </c>
      <c r="H7" s="10" t="s">
        <v>248</v>
      </c>
      <c r="I7" s="10" t="s">
        <v>0</v>
      </c>
      <c r="J7" s="10" t="s">
        <v>7</v>
      </c>
      <c r="K7" s="10" t="s">
        <v>10</v>
      </c>
      <c r="L7" s="10" t="s">
        <v>11</v>
      </c>
      <c r="M7" s="10" t="s">
        <v>12</v>
      </c>
      <c r="N7" s="4"/>
      <c r="O7" s="2"/>
    </row>
    <row r="8" spans="1:15" ht="16" thickBot="1">
      <c r="A8" s="6"/>
      <c r="B8" s="7" t="s">
        <v>15</v>
      </c>
      <c r="C8" s="18">
        <f>SUM(D8:M8)</f>
        <v>-16</v>
      </c>
      <c r="D8" s="19"/>
      <c r="E8" s="19">
        <f>D16+IF(F16&gt;0,F16,0)</f>
        <v>0</v>
      </c>
      <c r="F8" s="19"/>
      <c r="G8" s="19">
        <f>IF(L14="Economy", K14, 0)+IF(L14="Economy, Loyalty", K14, 0)+IF(L14="Economy, Stability", K14, 0)+IF(L14="Economy, Loyalty, Stability", K14, 0)+IF(L15="Economy", K15, 0)+IF(L15="Economy, Loyalty", K15, 0)+IF(L15="Economy, Stability", K15, 0)+IF(L15="Economy, Loyalty, Stability", K15, 0)+K21+K22+K25+IF(L24="Economy", K24, 0)</f>
        <v>0</v>
      </c>
      <c r="H8" s="19">
        <f>ROUNDDOWN(('Hex Improvements'!I1/4),0)+ROUNDDOWN(('Hex Improvements'!J1/4),0)+'Hex Improvements'!E1</f>
        <v>0</v>
      </c>
      <c r="I8" s="20">
        <f>IF(C4="Lawful",2,0)+IF(D4="evil",2,0)</f>
        <v>0</v>
      </c>
      <c r="J8" s="21">
        <f>+IF(F16&lt;0,F16,0)</f>
        <v>0</v>
      </c>
      <c r="K8" s="19">
        <f>-D21</f>
        <v>0</v>
      </c>
      <c r="L8" s="19">
        <f>IF(ISBLANK(H21), -4, 0)+IF(ISBLANK(H22), -4, 0)+IF(ISBLANK(H24), -4, 0)+IF(ISBLANK(H25), -4, 0)</f>
        <v>-16</v>
      </c>
      <c r="M8" s="20"/>
      <c r="N8" s="4"/>
      <c r="O8" s="2"/>
    </row>
    <row r="9" spans="1:15" ht="17" thickTop="1" thickBot="1">
      <c r="A9" s="6"/>
      <c r="B9" s="11" t="s">
        <v>16</v>
      </c>
      <c r="C9" s="22">
        <f>SUM(D9:M9)</f>
        <v>-10</v>
      </c>
      <c r="D9" s="23"/>
      <c r="E9" s="23">
        <f>D18</f>
        <v>-1</v>
      </c>
      <c r="F9" s="23"/>
      <c r="G9" s="23">
        <f>IF(L14="Loyalty", K14, 0)+IF(L14="Economy, Loyalty", K14, 0)+IF(L14="Stability, Loyalty", K14, 0)+IF(L14="Economy, Loyalty, Stability", K14, 0)+IF(L15="Loyalty", K15, 0)+IF(L15="Economy, Loyalty", K15, 0)+IF(L15="Stability, Loyalty", ROUNDDOWN(K15/2,0), 0)+IF(L15="Economy, Loyalty, Stability", K15, 0)+K16+K23+K26+IF(L24="Loyalty", K24, 0)+K19</f>
        <v>0</v>
      </c>
      <c r="H9" s="23">
        <f>'Hex Improvements'!F1</f>
        <v>0</v>
      </c>
      <c r="I9" s="24">
        <f>IF(C4="chaotic",2,0)+IF(D4="good",2,0)</f>
        <v>0</v>
      </c>
      <c r="J9" s="25">
        <f>E16</f>
        <v>1</v>
      </c>
      <c r="K9" s="19">
        <f>-D21</f>
        <v>0</v>
      </c>
      <c r="L9" s="23">
        <f>IF(ISBLANK(H16), -2, 0)+IF(ISBLANK(H17), -4, 0)+IF(ISBLANK(H20), -2, 0)+IF(ISBLANK(H26), -2, 0)</f>
        <v>-10</v>
      </c>
      <c r="M9" s="24"/>
      <c r="N9" s="4"/>
      <c r="O9" s="2"/>
    </row>
    <row r="10" spans="1:15" ht="17" thickTop="1" thickBot="1">
      <c r="A10" s="6"/>
      <c r="B10" s="8" t="s">
        <v>17</v>
      </c>
      <c r="C10" s="26">
        <f>SUM(D10:M10)</f>
        <v>-3</v>
      </c>
      <c r="D10" s="27"/>
      <c r="E10" s="27">
        <f>D14</f>
        <v>-1</v>
      </c>
      <c r="F10" s="27"/>
      <c r="G10" s="27">
        <f>IF(L14="Stability", K14, 0)+IF(L14="Stability, Loyalty", K14, 0)+IF(L14="Economy, Stability", K14, 0)+IF(L14="Economy, Loyalty, Stability", K14, 0)+IF(L15="Stability", K15, 0)+IF(L15="Stability, Loyalty", K15, 0)+IF(L15="Economy, Stability", K15, 0)+IF(L15="Economy, Loyalty, Stability", K15, 0)+K17+K18+IF(L24="Stability", K24, 0)</f>
        <v>0</v>
      </c>
      <c r="H10" s="23">
        <f>'Hex Improvements'!F1+(2*'Hex Improvements'!H1)+ROUNDDOWN(('Hex Improvements'!I1/8),0)+ROUNDDOWN(('Hex Improvements'!J1/8),0)++'Hex Improvements'!C1+'Hex Improvements'!D1+'Hex Improvements'!K1</f>
        <v>0</v>
      </c>
      <c r="I10" s="28">
        <f>IF(C4="true",2,0)+IF(D4="neutral",2,0)</f>
        <v>4</v>
      </c>
      <c r="J10" s="29">
        <v>0</v>
      </c>
      <c r="K10" s="27">
        <f>-D21</f>
        <v>0</v>
      </c>
      <c r="L10" s="27">
        <f>IF(ISBLANK(H18), -2, 0)+IF(ISBLANK(H20), -2, 0)+IF(ISBLANK(H26), -2, 0)</f>
        <v>-6</v>
      </c>
      <c r="M10" s="28"/>
      <c r="N10" s="4"/>
      <c r="O10" s="2"/>
    </row>
    <row r="11" spans="1:15" ht="15" thickBot="1">
      <c r="A11" s="6"/>
      <c r="B11" s="12"/>
      <c r="C11" s="12"/>
      <c r="D11" s="12"/>
      <c r="E11" s="12"/>
      <c r="F11" s="12"/>
      <c r="G11" s="12"/>
      <c r="H11" s="12"/>
      <c r="I11" s="12"/>
      <c r="J11" s="12"/>
      <c r="K11" s="12"/>
      <c r="L11" s="12"/>
      <c r="M11" s="12"/>
      <c r="N11" s="4"/>
      <c r="O11" s="2"/>
    </row>
    <row r="12" spans="1:15" ht="16.5" customHeight="1" thickBot="1">
      <c r="A12" s="6"/>
      <c r="B12" s="173" t="s">
        <v>13</v>
      </c>
      <c r="C12" s="174"/>
      <c r="D12" s="174"/>
      <c r="E12" s="174"/>
      <c r="F12" s="175"/>
      <c r="G12" s="144" t="s">
        <v>14</v>
      </c>
      <c r="H12" s="144"/>
      <c r="I12" s="144"/>
      <c r="J12" s="144"/>
      <c r="K12" s="144"/>
      <c r="L12" s="144"/>
      <c r="M12" s="145"/>
      <c r="N12" s="4"/>
      <c r="O12" s="2"/>
    </row>
    <row r="13" spans="1:15" ht="15.75" customHeight="1" thickTop="1">
      <c r="A13" s="6"/>
      <c r="B13" s="33" t="s">
        <v>27</v>
      </c>
      <c r="C13" s="75" t="s">
        <v>41</v>
      </c>
      <c r="D13" s="65" t="s">
        <v>4</v>
      </c>
      <c r="E13" s="171" t="s">
        <v>33</v>
      </c>
      <c r="F13" s="172"/>
      <c r="G13" s="54" t="s">
        <v>30</v>
      </c>
      <c r="H13" s="166" t="s">
        <v>128</v>
      </c>
      <c r="I13" s="166"/>
      <c r="J13" s="166"/>
      <c r="K13" s="55" t="s">
        <v>127</v>
      </c>
      <c r="L13" s="166" t="s">
        <v>31</v>
      </c>
      <c r="M13" s="167"/>
      <c r="N13" s="4"/>
      <c r="O13" s="2"/>
    </row>
    <row r="14" spans="1:15" ht="15.75" customHeight="1" thickBot="1">
      <c r="A14" s="6"/>
      <c r="B14" s="30"/>
      <c r="D14" s="9">
        <f>IF(C13="None", -1, IF(C13="Token", 1, IF(C13="Standard", 2, IF(C13="Aggressive", 3, IF(C13="Expansionist",4,"Error")))))</f>
        <v>-1</v>
      </c>
      <c r="E14" s="31">
        <f>IF(C13="None", 0, IF(C13="Token", 1, IF(C13="Standard", 2, IF(C13="Aggressive", 4, IF(C13="Expansionist",8,"Error")))))</f>
        <v>0</v>
      </c>
      <c r="F14" s="32" t="s">
        <v>22</v>
      </c>
      <c r="G14" s="53" t="s">
        <v>42</v>
      </c>
      <c r="H14" s="143"/>
      <c r="I14" s="143"/>
      <c r="J14" s="143"/>
      <c r="K14" s="34"/>
      <c r="L14" s="143" t="s">
        <v>2</v>
      </c>
      <c r="M14" s="168"/>
      <c r="N14" s="4"/>
      <c r="O14" s="2"/>
    </row>
    <row r="15" spans="1:15">
      <c r="A15" s="6"/>
      <c r="B15" s="33" t="s">
        <v>26</v>
      </c>
      <c r="C15" s="74" t="s">
        <v>41</v>
      </c>
      <c r="D15" s="65" t="s">
        <v>2</v>
      </c>
      <c r="E15" s="64" t="s">
        <v>3</v>
      </c>
      <c r="F15" s="66" t="s">
        <v>12</v>
      </c>
      <c r="G15" s="56" t="s">
        <v>78</v>
      </c>
      <c r="H15" s="142"/>
      <c r="I15" s="142"/>
      <c r="J15" s="142"/>
      <c r="K15" s="35"/>
      <c r="L15" s="142" t="s">
        <v>3</v>
      </c>
      <c r="M15" s="146"/>
      <c r="N15" s="4"/>
      <c r="O15" s="2"/>
    </row>
    <row r="16" spans="1:15" ht="15" thickBot="1">
      <c r="A16" s="6"/>
      <c r="B16" s="30"/>
      <c r="D16" s="9">
        <f>IF(C15="None", 0, IF(C15="Light", 1, IF(C15="Normal", 2, IF(C15="Heavy", 3, IF(C15="Overwhelming",4,"Error")))))</f>
        <v>0</v>
      </c>
      <c r="E16" s="72">
        <f>IF(C15="None", 1, IF(C15="Light", -1, IF(C15="Normal", -2, IF(C15="Heavy", -4, IF(C15="Overwhelming",-8,"Error")))))</f>
        <v>1</v>
      </c>
      <c r="F16" s="73">
        <v>0</v>
      </c>
      <c r="G16" s="56" t="s">
        <v>28</v>
      </c>
      <c r="H16" s="142"/>
      <c r="I16" s="142"/>
      <c r="J16" s="142"/>
      <c r="K16" s="35"/>
      <c r="L16" s="142" t="s">
        <v>3</v>
      </c>
      <c r="M16" s="146"/>
      <c r="N16" s="4"/>
      <c r="O16" s="2"/>
    </row>
    <row r="17" spans="1:15">
      <c r="A17" s="6"/>
      <c r="B17" s="33" t="s">
        <v>82</v>
      </c>
      <c r="C17" s="75" t="s">
        <v>41</v>
      </c>
      <c r="D17" s="65" t="s">
        <v>3</v>
      </c>
      <c r="E17" s="169" t="s">
        <v>33</v>
      </c>
      <c r="F17" s="170"/>
      <c r="G17" s="56" t="s">
        <v>43</v>
      </c>
      <c r="H17" s="142"/>
      <c r="I17" s="142"/>
      <c r="J17" s="142"/>
      <c r="K17" s="35"/>
      <c r="L17" s="142" t="s">
        <v>4</v>
      </c>
      <c r="M17" s="146"/>
      <c r="N17" s="4"/>
      <c r="O17" s="2"/>
    </row>
    <row r="18" spans="1:15" ht="15" thickBot="1">
      <c r="A18" s="6"/>
      <c r="B18" s="30"/>
      <c r="D18" s="9">
        <f>IF(C17="None", -1, IF(C17=1, 1, IF(C17=6, 2, IF(C17=12, 3, IF(C17=24,4,"Error")))))</f>
        <v>-1</v>
      </c>
      <c r="E18" s="31">
        <f>IF(C17="None", 0, IF(C17=1, 1, IF(C17=6, 2, IF(C17=12, 4, IF(C17=24,8,"Error")))))</f>
        <v>0</v>
      </c>
      <c r="F18" s="32" t="s">
        <v>22</v>
      </c>
      <c r="G18" s="56" t="s">
        <v>44</v>
      </c>
      <c r="H18" s="142"/>
      <c r="I18" s="142"/>
      <c r="J18" s="142"/>
      <c r="K18" s="35"/>
      <c r="L18" s="142" t="s">
        <v>4</v>
      </c>
      <c r="M18" s="146"/>
      <c r="N18" s="4"/>
      <c r="O18" s="2"/>
    </row>
    <row r="19" spans="1:15">
      <c r="A19" s="6"/>
      <c r="B19" s="177" t="s">
        <v>86</v>
      </c>
      <c r="C19" s="64" t="s">
        <v>83</v>
      </c>
      <c r="D19" s="65" t="s">
        <v>6</v>
      </c>
      <c r="E19" s="64" t="s">
        <v>84</v>
      </c>
      <c r="F19" s="66" t="s">
        <v>85</v>
      </c>
      <c r="G19" s="56" t="s">
        <v>80</v>
      </c>
      <c r="H19" s="142"/>
      <c r="I19" s="142"/>
      <c r="J19" s="142"/>
      <c r="K19" s="35"/>
      <c r="L19" s="142" t="s">
        <v>3</v>
      </c>
      <c r="M19" s="146"/>
      <c r="N19" s="4"/>
      <c r="O19" s="2"/>
    </row>
    <row r="20" spans="1:15" ht="15" thickBot="1">
      <c r="A20" s="6"/>
      <c r="B20" s="178"/>
      <c r="C20" s="59">
        <f>IF(G4&gt;200, 4, IF(G4&gt;100,3,IF(G4&gt;50, 2,IF(G4&gt;25, 1, IF(G4&gt;10,1,1)))))</f>
        <v>1</v>
      </c>
      <c r="D20" s="39">
        <f>IF(G4&gt;200, "No Limit", IF(G4&gt;100,20,IF(G4&gt;50, 10,IF(G4&gt;25, 5, IF(G4&gt;10,2,1)))))</f>
        <v>1</v>
      </c>
      <c r="E20" s="59">
        <f>IF(G4&gt;200, 12, IF(G4&gt;100,9,IF(G4&gt;50, 7,IF(G4&gt;25, 5, IF(G4&gt;10,3,2)))))</f>
        <v>2</v>
      </c>
      <c r="F20" s="60">
        <f>IF(G4&gt;200, 12, IF(G4&gt;100,8,IF(G4&gt;50, 4,IF(G4&gt;25, 3, IF(G4&gt;10,2,1)))))</f>
        <v>1</v>
      </c>
      <c r="G20" s="56" t="s">
        <v>45</v>
      </c>
      <c r="H20" s="142"/>
      <c r="I20" s="142"/>
      <c r="J20" s="142"/>
      <c r="K20" s="35"/>
      <c r="L20" s="142" t="s">
        <v>4</v>
      </c>
      <c r="M20" s="146"/>
      <c r="N20" s="4"/>
      <c r="O20" s="2"/>
    </row>
    <row r="21" spans="1:15" ht="16" thickBot="1">
      <c r="A21" s="6"/>
      <c r="B21" s="176" t="s">
        <v>18</v>
      </c>
      <c r="C21" s="144"/>
      <c r="D21" s="37">
        <v>0</v>
      </c>
      <c r="E21" s="140" t="s">
        <v>77</v>
      </c>
      <c r="F21" s="141"/>
      <c r="G21" s="56" t="s">
        <v>46</v>
      </c>
      <c r="H21" s="142"/>
      <c r="I21" s="142"/>
      <c r="J21" s="142"/>
      <c r="K21" s="35"/>
      <c r="L21" s="142" t="s">
        <v>2</v>
      </c>
      <c r="M21" s="146"/>
      <c r="N21" s="4"/>
      <c r="O21" s="2"/>
    </row>
    <row r="22" spans="1:15" ht="16" thickTop="1">
      <c r="A22" s="6"/>
      <c r="B22" s="152" t="s">
        <v>19</v>
      </c>
      <c r="C22" s="153"/>
      <c r="D22" s="70">
        <f>MAX(0,SUM(B24:F24))</f>
        <v>1</v>
      </c>
      <c r="E22" s="71" t="s">
        <v>22</v>
      </c>
      <c r="F22" s="67"/>
      <c r="G22" s="56" t="s">
        <v>47</v>
      </c>
      <c r="H22" s="142"/>
      <c r="I22" s="142"/>
      <c r="J22" s="142"/>
      <c r="K22" s="35"/>
      <c r="L22" s="142" t="s">
        <v>2</v>
      </c>
      <c r="M22" s="146"/>
      <c r="N22" s="4"/>
      <c r="O22" s="2"/>
    </row>
    <row r="23" spans="1:15">
      <c r="A23" s="6"/>
      <c r="B23" s="61" t="s">
        <v>1</v>
      </c>
      <c r="C23" s="62" t="s">
        <v>253</v>
      </c>
      <c r="D23" s="62" t="s">
        <v>7</v>
      </c>
      <c r="E23" s="62" t="s">
        <v>248</v>
      </c>
      <c r="F23" s="63" t="s">
        <v>12</v>
      </c>
      <c r="G23" s="56" t="s">
        <v>81</v>
      </c>
      <c r="H23" s="142"/>
      <c r="I23" s="142"/>
      <c r="J23" s="142"/>
      <c r="K23" s="35"/>
      <c r="L23" s="142" t="s">
        <v>39</v>
      </c>
      <c r="M23" s="146"/>
      <c r="N23" s="4"/>
      <c r="O23" s="2"/>
    </row>
    <row r="24" spans="1:15" ht="15" thickBot="1">
      <c r="A24" s="6"/>
      <c r="B24" s="52">
        <f>G4</f>
        <v>1</v>
      </c>
      <c r="C24" s="39">
        <f>0</f>
        <v>0</v>
      </c>
      <c r="D24" s="39">
        <f>E14+E18</f>
        <v>0</v>
      </c>
      <c r="E24" s="39">
        <f>'Hex Improvements'!H1-('Hex Improvements'!B1*2)</f>
        <v>0</v>
      </c>
      <c r="F24" s="48">
        <v>0</v>
      </c>
      <c r="G24" s="56" t="s">
        <v>29</v>
      </c>
      <c r="H24" s="142"/>
      <c r="I24" s="142"/>
      <c r="J24" s="142"/>
      <c r="K24" s="35"/>
      <c r="L24" s="142" t="s">
        <v>51</v>
      </c>
      <c r="M24" s="146"/>
      <c r="N24" s="4"/>
      <c r="O24" s="2"/>
    </row>
    <row r="25" spans="1:15" ht="18.75" customHeight="1" thickBot="1">
      <c r="A25" s="6"/>
      <c r="B25" s="154" t="s">
        <v>23</v>
      </c>
      <c r="C25" s="155"/>
      <c r="D25" s="68">
        <v>50</v>
      </c>
      <c r="E25" s="69" t="s">
        <v>22</v>
      </c>
      <c r="F25" s="195" t="str">
        <f>"+"&amp;'Hex Improvements'!D1+'Hex Improvements'!E1+'Hex Improvements'!C1&amp;" per turn"</f>
        <v>+0 per turn</v>
      </c>
      <c r="G25" s="57" t="s">
        <v>48</v>
      </c>
      <c r="H25" s="142"/>
      <c r="I25" s="142"/>
      <c r="J25" s="142"/>
      <c r="K25" s="35"/>
      <c r="L25" s="142" t="s">
        <v>2</v>
      </c>
      <c r="M25" s="146"/>
      <c r="N25" s="4"/>
      <c r="O25" s="2"/>
    </row>
    <row r="26" spans="1:15" ht="18.75" customHeight="1" thickTop="1" thickBot="1">
      <c r="A26" s="6"/>
      <c r="B26" s="156" t="s">
        <v>24</v>
      </c>
      <c r="C26" s="157"/>
      <c r="D26" s="46" t="s">
        <v>73</v>
      </c>
      <c r="E26" s="51">
        <v>0</v>
      </c>
      <c r="F26" s="47"/>
      <c r="G26" s="56" t="s">
        <v>49</v>
      </c>
      <c r="H26" s="142"/>
      <c r="I26" s="142"/>
      <c r="J26" s="142"/>
      <c r="K26" s="35"/>
      <c r="L26" s="142" t="s">
        <v>3</v>
      </c>
      <c r="M26" s="146"/>
      <c r="N26" s="4"/>
      <c r="O26" s="2"/>
    </row>
    <row r="27" spans="1:15" ht="16" thickTop="1" thickBot="1">
      <c r="A27" s="6"/>
      <c r="B27" s="158"/>
      <c r="C27" s="159"/>
      <c r="D27" s="159"/>
      <c r="E27" s="159"/>
      <c r="F27" s="160"/>
      <c r="G27" s="58"/>
      <c r="H27" s="161"/>
      <c r="I27" s="161"/>
      <c r="J27" s="161"/>
      <c r="K27" s="36"/>
      <c r="L27" s="161"/>
      <c r="M27" s="162"/>
      <c r="N27" s="4"/>
      <c r="O27" s="2"/>
    </row>
    <row r="28" spans="1:15">
      <c r="A28" s="6"/>
      <c r="B28" s="4"/>
      <c r="C28" s="4"/>
      <c r="D28" s="4"/>
      <c r="E28" s="4"/>
      <c r="F28" s="4"/>
      <c r="G28" s="4"/>
      <c r="H28" s="4"/>
      <c r="I28" s="151" t="s">
        <v>79</v>
      </c>
      <c r="J28" s="151"/>
      <c r="K28" s="151"/>
      <c r="L28" s="151"/>
      <c r="M28" s="151"/>
      <c r="N28" s="5"/>
      <c r="O28" s="2"/>
    </row>
    <row r="29" spans="1:15">
      <c r="A29" s="6"/>
      <c r="B29" s="4"/>
      <c r="C29" s="4"/>
      <c r="D29" s="4"/>
      <c r="E29" s="4"/>
      <c r="F29" s="4"/>
      <c r="G29" s="4"/>
      <c r="H29" s="4"/>
      <c r="I29" s="5"/>
      <c r="J29" s="5"/>
      <c r="K29" s="5"/>
      <c r="L29" s="5"/>
      <c r="M29" s="5"/>
      <c r="N29" s="5"/>
      <c r="O29" s="2"/>
    </row>
    <row r="30" spans="1:15">
      <c r="B30" s="2"/>
      <c r="C30" s="2"/>
      <c r="D30" s="2"/>
      <c r="E30" s="2"/>
      <c r="F30" s="2"/>
      <c r="G30" s="2"/>
      <c r="H30" s="2"/>
      <c r="I30" s="2"/>
      <c r="J30" s="2"/>
      <c r="K30" s="2"/>
      <c r="L30" s="2"/>
      <c r="M30" s="2"/>
      <c r="N30" s="2"/>
      <c r="O30" s="2"/>
    </row>
    <row r="31" spans="1:15">
      <c r="B31" s="2"/>
      <c r="C31" s="2"/>
      <c r="D31" s="2"/>
      <c r="E31" s="3"/>
      <c r="F31" s="2"/>
      <c r="G31" s="2"/>
      <c r="H31" s="2"/>
      <c r="I31" s="2"/>
      <c r="J31" s="2"/>
      <c r="K31" s="2"/>
      <c r="L31" s="2"/>
      <c r="M31" s="2"/>
      <c r="N31" s="2"/>
      <c r="O31" s="2"/>
    </row>
    <row r="32" spans="1:15">
      <c r="B32" s="2"/>
      <c r="C32" s="2"/>
      <c r="D32" s="2"/>
      <c r="E32" s="2"/>
      <c r="F32" s="2"/>
      <c r="G32" s="2"/>
      <c r="H32" s="2"/>
      <c r="I32" s="2"/>
      <c r="J32" s="2"/>
      <c r="K32" s="2"/>
      <c r="L32" s="2"/>
      <c r="M32" s="2"/>
      <c r="N32" s="2"/>
      <c r="O32" s="2"/>
    </row>
    <row r="33" spans="2:15">
      <c r="B33" s="2"/>
      <c r="C33" s="2"/>
      <c r="D33" s="2"/>
      <c r="E33" s="2"/>
      <c r="F33" s="2"/>
      <c r="G33" s="2"/>
      <c r="H33" s="2"/>
      <c r="I33" s="2"/>
      <c r="J33" s="2"/>
      <c r="K33" s="2"/>
      <c r="L33" s="2"/>
      <c r="M33" s="2"/>
      <c r="N33" s="2"/>
      <c r="O33" s="2"/>
    </row>
    <row r="34" spans="2:15">
      <c r="B34" s="2"/>
      <c r="C34" s="2"/>
      <c r="D34" s="2"/>
      <c r="E34" s="2"/>
      <c r="F34" s="2"/>
      <c r="G34" s="2"/>
      <c r="H34" s="2"/>
      <c r="I34" s="2"/>
      <c r="J34" s="2"/>
      <c r="K34" s="2"/>
      <c r="L34" s="2"/>
      <c r="M34" s="2"/>
      <c r="N34" s="2"/>
      <c r="O34" s="2"/>
    </row>
    <row r="35" spans="2:15">
      <c r="B35" s="2"/>
      <c r="C35" s="2"/>
      <c r="D35" s="2"/>
      <c r="E35" s="2"/>
      <c r="F35" s="2"/>
      <c r="G35" s="2"/>
      <c r="H35" s="2"/>
      <c r="I35" s="2"/>
      <c r="J35" s="2"/>
      <c r="K35" s="2"/>
      <c r="L35" s="2"/>
      <c r="M35" s="2"/>
      <c r="N35" s="2"/>
      <c r="O35" s="2"/>
    </row>
    <row r="36" spans="2:15">
      <c r="B36" s="2"/>
      <c r="C36" s="2"/>
      <c r="D36" s="2"/>
      <c r="E36" s="2"/>
      <c r="F36" s="2"/>
      <c r="G36" s="2"/>
      <c r="H36" s="2"/>
      <c r="I36" s="2"/>
      <c r="J36" s="2"/>
      <c r="K36" s="2"/>
      <c r="L36" s="2"/>
      <c r="M36" s="2"/>
      <c r="N36" s="2"/>
      <c r="O36" s="2"/>
    </row>
    <row r="37" spans="2:15">
      <c r="B37" s="2"/>
      <c r="C37" s="2"/>
      <c r="D37" s="2"/>
      <c r="E37" s="2"/>
      <c r="F37" s="2"/>
      <c r="G37" s="2"/>
      <c r="H37" s="2"/>
      <c r="I37" s="2"/>
      <c r="J37" s="2"/>
      <c r="K37" s="2"/>
      <c r="L37" s="2"/>
      <c r="M37" s="2"/>
      <c r="N37" s="2"/>
      <c r="O37" s="2"/>
    </row>
    <row r="38" spans="2:15">
      <c r="B38" s="2"/>
      <c r="C38" s="2"/>
      <c r="D38" s="2"/>
      <c r="E38" s="2"/>
      <c r="F38" s="2"/>
      <c r="G38" s="2"/>
      <c r="H38" s="2"/>
      <c r="I38" s="2"/>
      <c r="J38" s="2"/>
      <c r="K38" s="2"/>
      <c r="L38" s="2"/>
      <c r="M38" s="2"/>
      <c r="N38" s="2"/>
      <c r="O38" s="2"/>
    </row>
    <row r="39" spans="2:15">
      <c r="B39" s="2"/>
      <c r="C39" s="2"/>
      <c r="D39" s="2"/>
      <c r="E39" s="2"/>
      <c r="F39" s="2"/>
      <c r="G39" s="2"/>
      <c r="H39" s="2"/>
      <c r="I39" s="2"/>
      <c r="J39" s="2"/>
      <c r="K39" s="2"/>
      <c r="L39" s="2"/>
      <c r="M39" s="2"/>
      <c r="N39" s="2"/>
      <c r="O39" s="2"/>
    </row>
    <row r="40" spans="2:15">
      <c r="B40" s="2"/>
      <c r="C40" s="2"/>
      <c r="D40" s="2"/>
      <c r="E40" s="2"/>
      <c r="F40" s="2"/>
      <c r="G40" s="2"/>
      <c r="H40" s="2"/>
      <c r="I40" s="2"/>
      <c r="J40" s="2"/>
      <c r="K40" s="2"/>
      <c r="L40" s="2"/>
      <c r="M40" s="2"/>
      <c r="N40" s="2"/>
      <c r="O40" s="2"/>
    </row>
    <row r="41" spans="2:15">
      <c r="B41" s="2"/>
      <c r="C41" s="2"/>
      <c r="D41" s="2"/>
      <c r="E41" s="2"/>
      <c r="F41" s="2"/>
      <c r="G41" s="2"/>
      <c r="H41" s="2"/>
      <c r="I41" s="2"/>
      <c r="J41" s="2"/>
      <c r="K41" s="2"/>
      <c r="L41" s="2"/>
      <c r="M41" s="2"/>
      <c r="N41" s="2"/>
      <c r="O41" s="2"/>
    </row>
    <row r="42" spans="2:15">
      <c r="B42" s="2"/>
      <c r="C42" s="2"/>
      <c r="D42" s="2"/>
      <c r="E42" s="2"/>
      <c r="F42" s="2"/>
      <c r="G42" s="2"/>
      <c r="H42" s="2"/>
      <c r="I42" s="2"/>
      <c r="J42" s="2"/>
      <c r="K42" s="2"/>
      <c r="L42" s="2"/>
      <c r="M42" s="2"/>
      <c r="N42" s="2"/>
      <c r="O42" s="2"/>
    </row>
    <row r="43" spans="2:15">
      <c r="B43" s="2"/>
      <c r="C43" s="2"/>
      <c r="D43" s="2"/>
      <c r="E43" s="2"/>
      <c r="F43" s="2"/>
      <c r="G43" s="2"/>
      <c r="H43" s="2"/>
      <c r="I43" s="2"/>
      <c r="J43" s="2"/>
      <c r="K43" s="2"/>
      <c r="L43" s="2"/>
      <c r="M43" s="2"/>
      <c r="N43" s="2"/>
      <c r="O43" s="2"/>
    </row>
    <row r="44" spans="2:15">
      <c r="B44" s="2"/>
      <c r="C44" s="2"/>
      <c r="D44" s="2"/>
      <c r="E44" s="2"/>
      <c r="F44" s="2"/>
      <c r="G44" s="2"/>
      <c r="H44" s="2"/>
      <c r="I44" s="2"/>
      <c r="J44" s="2"/>
      <c r="K44" s="2"/>
      <c r="L44" s="2"/>
      <c r="M44" s="2"/>
      <c r="N44" s="2"/>
      <c r="O44" s="2"/>
    </row>
    <row r="45" spans="2:15">
      <c r="B45" s="2"/>
      <c r="C45" s="2"/>
      <c r="D45" s="2"/>
      <c r="E45" s="2"/>
      <c r="F45" s="2"/>
      <c r="G45" s="2"/>
      <c r="H45" s="2"/>
      <c r="I45" s="2"/>
      <c r="J45" s="2"/>
      <c r="K45" s="2"/>
      <c r="L45" s="2"/>
      <c r="M45" s="2"/>
      <c r="N45" s="2"/>
      <c r="O45" s="2"/>
    </row>
    <row r="46" spans="2:15">
      <c r="B46" s="2"/>
      <c r="C46" s="2"/>
      <c r="D46" s="2"/>
      <c r="E46" s="2"/>
      <c r="F46" s="2"/>
      <c r="G46" s="2"/>
      <c r="H46" s="2"/>
      <c r="I46" s="2"/>
      <c r="J46" s="2"/>
      <c r="K46" s="2"/>
      <c r="L46" s="2"/>
      <c r="M46" s="2"/>
      <c r="N46" s="2"/>
      <c r="O46" s="2"/>
    </row>
    <row r="47" spans="2:15">
      <c r="B47" s="2"/>
      <c r="C47" s="2"/>
      <c r="D47" s="2"/>
      <c r="E47" s="2"/>
      <c r="F47" s="2"/>
      <c r="G47" s="2"/>
      <c r="H47" s="2"/>
      <c r="I47" s="2"/>
      <c r="J47" s="2"/>
      <c r="K47" s="2"/>
      <c r="L47" s="2"/>
      <c r="M47" s="2"/>
      <c r="N47" s="2"/>
      <c r="O47" s="2"/>
    </row>
    <row r="48" spans="2:15">
      <c r="B48" s="2"/>
      <c r="C48" s="2"/>
      <c r="D48" s="2"/>
      <c r="E48" s="2"/>
      <c r="F48" s="2"/>
      <c r="G48" s="2"/>
      <c r="H48" s="2"/>
      <c r="I48" s="2"/>
      <c r="J48" s="2"/>
      <c r="K48" s="2"/>
      <c r="L48" s="2"/>
      <c r="M48" s="2"/>
      <c r="N48" s="2"/>
      <c r="O48" s="2"/>
    </row>
    <row r="49" spans="2:15">
      <c r="B49" s="2"/>
      <c r="C49" s="2"/>
      <c r="D49" s="2"/>
      <c r="E49" s="2"/>
      <c r="F49" s="2"/>
      <c r="G49" s="2"/>
      <c r="H49" s="2"/>
      <c r="I49" s="2"/>
      <c r="J49" s="2"/>
      <c r="K49" s="2"/>
      <c r="L49" s="2"/>
      <c r="M49" s="2"/>
      <c r="N49" s="2"/>
      <c r="O49" s="2"/>
    </row>
    <row r="50" spans="2:15">
      <c r="B50" s="2"/>
      <c r="C50" s="2"/>
      <c r="D50" s="2"/>
      <c r="E50" s="2"/>
      <c r="F50" s="2"/>
      <c r="G50" s="2"/>
      <c r="H50" s="2"/>
      <c r="I50" s="2"/>
      <c r="J50" s="2"/>
      <c r="K50" s="2"/>
      <c r="L50" s="2"/>
      <c r="M50" s="2"/>
      <c r="N50" s="2"/>
      <c r="O50" s="2"/>
    </row>
    <row r="51" spans="2:15">
      <c r="B51" s="2"/>
      <c r="C51" s="2"/>
      <c r="D51" s="2"/>
      <c r="E51" s="2"/>
      <c r="F51" s="2"/>
      <c r="G51" s="2"/>
      <c r="H51" s="2"/>
      <c r="I51" s="2"/>
      <c r="J51" s="2"/>
      <c r="K51" s="2"/>
      <c r="L51" s="2"/>
      <c r="M51" s="2"/>
      <c r="N51" s="2"/>
      <c r="O51" s="2"/>
    </row>
    <row r="52" spans="2:15">
      <c r="B52" s="2"/>
      <c r="C52" s="2"/>
      <c r="D52" s="2"/>
      <c r="E52" s="2"/>
      <c r="F52" s="2"/>
      <c r="G52" s="2"/>
      <c r="H52" s="2"/>
      <c r="I52" s="2"/>
      <c r="J52" s="2"/>
      <c r="K52" s="2"/>
      <c r="L52" s="2"/>
      <c r="M52" s="2"/>
      <c r="N52" s="2"/>
      <c r="O52" s="2"/>
    </row>
    <row r="53" spans="2:15">
      <c r="B53" s="2"/>
      <c r="C53" s="2"/>
      <c r="D53" s="2"/>
      <c r="E53" s="2"/>
      <c r="F53" s="2"/>
      <c r="G53" s="2"/>
      <c r="H53" s="2"/>
      <c r="I53" s="2"/>
      <c r="J53" s="2"/>
      <c r="K53" s="2"/>
      <c r="L53" s="2"/>
      <c r="M53" s="2"/>
      <c r="N53" s="2"/>
      <c r="O53" s="2"/>
    </row>
    <row r="54" spans="2:15">
      <c r="B54" s="2"/>
      <c r="C54" s="2"/>
      <c r="D54" s="2"/>
      <c r="E54" s="2"/>
      <c r="F54" s="2"/>
      <c r="G54" s="2"/>
      <c r="H54" s="2"/>
      <c r="I54" s="2"/>
      <c r="J54" s="2"/>
      <c r="K54" s="2"/>
      <c r="L54" s="2"/>
      <c r="M54" s="2"/>
      <c r="N54" s="2"/>
      <c r="O54" s="2"/>
    </row>
    <row r="55" spans="2:15">
      <c r="B55" s="2"/>
      <c r="C55" s="2"/>
      <c r="D55" s="2"/>
      <c r="E55" s="2"/>
      <c r="F55" s="2"/>
      <c r="G55" s="2"/>
      <c r="H55" s="2"/>
      <c r="I55" s="2"/>
      <c r="J55" s="2"/>
      <c r="K55" s="2"/>
      <c r="L55" s="2"/>
      <c r="M55" s="2"/>
      <c r="N55" s="2"/>
      <c r="O55" s="2"/>
    </row>
    <row r="56" spans="2:15">
      <c r="B56" s="2"/>
      <c r="C56" s="2"/>
      <c r="D56" s="2"/>
      <c r="E56" s="2"/>
      <c r="F56" s="2"/>
      <c r="G56" s="2"/>
      <c r="H56" s="2"/>
      <c r="I56" s="2"/>
      <c r="J56" s="2"/>
      <c r="K56" s="2"/>
      <c r="L56" s="2"/>
      <c r="M56" s="2"/>
      <c r="N56" s="2"/>
      <c r="O56" s="2"/>
    </row>
    <row r="57" spans="2:15">
      <c r="B57" s="2"/>
      <c r="C57" s="2"/>
      <c r="D57" s="2"/>
      <c r="E57" s="2"/>
      <c r="F57" s="2"/>
      <c r="G57" s="2"/>
      <c r="H57" s="2"/>
      <c r="I57" s="2"/>
      <c r="J57" s="2"/>
      <c r="K57" s="2"/>
      <c r="L57" s="2"/>
      <c r="M57" s="2"/>
      <c r="N57" s="2"/>
      <c r="O57" s="2"/>
    </row>
    <row r="58" spans="2:15">
      <c r="B58" s="2"/>
      <c r="C58" s="2"/>
      <c r="D58" s="2"/>
      <c r="E58" s="2"/>
      <c r="F58" s="2"/>
      <c r="G58" s="2"/>
      <c r="H58" s="2"/>
      <c r="I58" s="2"/>
      <c r="J58" s="2"/>
      <c r="K58" s="2"/>
      <c r="L58" s="2"/>
      <c r="M58" s="2"/>
      <c r="N58" s="2"/>
      <c r="O58" s="2"/>
    </row>
    <row r="59" spans="2:15">
      <c r="B59" s="2"/>
      <c r="C59" s="2"/>
      <c r="D59" s="2"/>
      <c r="E59" s="2"/>
      <c r="F59" s="2"/>
      <c r="G59" s="2"/>
      <c r="H59" s="2"/>
      <c r="I59" s="2"/>
      <c r="J59" s="2"/>
      <c r="K59" s="2"/>
      <c r="L59" s="2"/>
      <c r="M59" s="2"/>
      <c r="N59" s="2"/>
      <c r="O59" s="2"/>
    </row>
    <row r="60" spans="2:15">
      <c r="B60" s="2"/>
      <c r="C60" s="2"/>
      <c r="D60" s="2"/>
      <c r="E60" s="2"/>
      <c r="F60" s="2"/>
      <c r="G60" s="2"/>
      <c r="H60" s="2"/>
      <c r="I60" s="2"/>
      <c r="J60" s="2"/>
      <c r="K60" s="2"/>
      <c r="L60" s="2"/>
      <c r="M60" s="2"/>
      <c r="N60" s="2"/>
      <c r="O60" s="2"/>
    </row>
    <row r="61" spans="2:15">
      <c r="B61" s="2"/>
      <c r="C61" s="2"/>
      <c r="D61" s="2"/>
      <c r="E61" s="2"/>
      <c r="F61" s="2"/>
      <c r="G61" s="2"/>
      <c r="H61" s="2"/>
      <c r="I61" s="2"/>
      <c r="J61" s="2"/>
      <c r="K61" s="2"/>
      <c r="L61" s="2"/>
      <c r="M61" s="2"/>
      <c r="N61" s="2"/>
      <c r="O61" s="2"/>
    </row>
    <row r="62" spans="2:15">
      <c r="B62" s="2"/>
      <c r="C62" s="2"/>
      <c r="D62" s="2"/>
      <c r="E62" s="2"/>
      <c r="F62" s="2"/>
      <c r="G62" s="2"/>
      <c r="H62" s="2"/>
      <c r="I62" s="2"/>
      <c r="J62" s="2"/>
      <c r="K62" s="2"/>
      <c r="L62" s="2"/>
      <c r="M62" s="2"/>
      <c r="N62" s="2"/>
      <c r="O62" s="2"/>
    </row>
    <row r="63" spans="2:15">
      <c r="B63" s="2"/>
      <c r="C63" s="2"/>
      <c r="D63" s="2"/>
      <c r="E63" s="2"/>
      <c r="F63" s="2"/>
      <c r="G63" s="2"/>
      <c r="H63" s="2"/>
      <c r="I63" s="2"/>
      <c r="J63" s="2"/>
      <c r="K63" s="2"/>
      <c r="L63" s="2"/>
      <c r="M63" s="2"/>
      <c r="N63" s="2"/>
      <c r="O63" s="2"/>
    </row>
    <row r="64" spans="2:15">
      <c r="B64" s="2"/>
      <c r="C64" s="2"/>
      <c r="D64" s="2"/>
      <c r="E64" s="2"/>
      <c r="F64" s="2"/>
      <c r="G64" s="2"/>
      <c r="H64" s="2"/>
      <c r="I64" s="2"/>
      <c r="J64" s="2"/>
      <c r="K64" s="2"/>
      <c r="L64" s="2"/>
      <c r="M64" s="2"/>
      <c r="N64" s="2"/>
      <c r="O64" s="2"/>
    </row>
    <row r="65" spans="2:15">
      <c r="B65" s="2"/>
      <c r="C65" s="2"/>
      <c r="D65" s="2"/>
      <c r="E65" s="2"/>
      <c r="F65" s="2"/>
      <c r="G65" s="2"/>
      <c r="H65" s="2"/>
      <c r="I65" s="2"/>
      <c r="J65" s="2"/>
      <c r="K65" s="2"/>
      <c r="L65" s="2"/>
      <c r="M65" s="2"/>
      <c r="N65" s="2"/>
      <c r="O65" s="2"/>
    </row>
    <row r="66" spans="2:15">
      <c r="B66" s="2"/>
      <c r="C66" s="2"/>
      <c r="D66" s="2"/>
      <c r="E66" s="2"/>
      <c r="F66" s="2"/>
      <c r="G66" s="2"/>
      <c r="H66" s="2"/>
      <c r="I66" s="2"/>
      <c r="J66" s="2"/>
      <c r="K66" s="2"/>
      <c r="L66" s="2"/>
      <c r="M66" s="2"/>
      <c r="N66" s="2"/>
      <c r="O66" s="2"/>
    </row>
    <row r="67" spans="2:15">
      <c r="B67" s="2"/>
      <c r="C67" s="2"/>
      <c r="D67" s="2"/>
      <c r="E67" s="2"/>
      <c r="F67" s="2"/>
      <c r="G67" s="2"/>
      <c r="H67" s="2"/>
      <c r="I67" s="2"/>
      <c r="J67" s="2"/>
      <c r="K67" s="2"/>
      <c r="L67" s="2"/>
      <c r="M67" s="2"/>
      <c r="N67" s="2"/>
      <c r="O67" s="2"/>
    </row>
    <row r="68" spans="2:15">
      <c r="B68" s="2"/>
      <c r="C68" s="2"/>
      <c r="D68" s="2"/>
      <c r="E68" s="2"/>
      <c r="F68" s="2"/>
      <c r="G68" s="2"/>
      <c r="H68" s="2"/>
      <c r="I68" s="2"/>
      <c r="J68" s="2"/>
      <c r="K68" s="2"/>
      <c r="L68" s="2"/>
      <c r="M68" s="2"/>
      <c r="N68" s="2"/>
      <c r="O68" s="2"/>
    </row>
    <row r="69" spans="2:15">
      <c r="B69" s="2"/>
      <c r="C69" s="2"/>
      <c r="D69" s="2"/>
      <c r="E69" s="2"/>
      <c r="F69" s="2"/>
      <c r="G69" s="2"/>
      <c r="H69" s="2"/>
      <c r="I69" s="2"/>
      <c r="J69" s="2"/>
      <c r="K69" s="2"/>
      <c r="L69" s="2"/>
      <c r="M69" s="2"/>
      <c r="N69" s="2"/>
      <c r="O69" s="2"/>
    </row>
    <row r="70" spans="2:15">
      <c r="B70" s="2"/>
      <c r="C70" s="2"/>
      <c r="D70" s="2"/>
      <c r="E70" s="2"/>
      <c r="F70" s="2"/>
      <c r="G70" s="2"/>
      <c r="H70" s="2"/>
      <c r="I70" s="2"/>
      <c r="J70" s="2"/>
      <c r="K70" s="2"/>
      <c r="L70" s="2"/>
      <c r="M70" s="2"/>
      <c r="N70" s="2"/>
      <c r="O70" s="2"/>
    </row>
    <row r="71" spans="2:15">
      <c r="B71" s="2"/>
      <c r="C71" s="2"/>
      <c r="D71" s="2"/>
      <c r="E71" s="2"/>
      <c r="F71" s="2"/>
      <c r="G71" s="2"/>
      <c r="H71" s="2"/>
      <c r="I71" s="2"/>
      <c r="J71" s="2"/>
      <c r="K71" s="2"/>
      <c r="L71" s="2"/>
      <c r="M71" s="2"/>
      <c r="N71" s="2"/>
      <c r="O71" s="2"/>
    </row>
    <row r="72" spans="2:15">
      <c r="B72" s="2"/>
      <c r="C72" s="2"/>
      <c r="D72" s="2"/>
      <c r="E72" s="2"/>
      <c r="F72" s="2"/>
      <c r="G72" s="2"/>
      <c r="H72" s="2"/>
      <c r="I72" s="2"/>
      <c r="J72" s="2"/>
      <c r="K72" s="2"/>
      <c r="L72" s="2"/>
      <c r="M72" s="2"/>
      <c r="N72" s="2"/>
      <c r="O72" s="2"/>
    </row>
    <row r="73" spans="2:15">
      <c r="B73" s="2"/>
      <c r="C73" s="2"/>
      <c r="D73" s="2"/>
      <c r="E73" s="2"/>
      <c r="F73" s="2"/>
      <c r="G73" s="2"/>
      <c r="H73" s="2"/>
      <c r="I73" s="2"/>
      <c r="J73" s="2"/>
      <c r="K73" s="2"/>
      <c r="L73" s="2"/>
      <c r="M73" s="2"/>
      <c r="N73" s="2"/>
      <c r="O73" s="2"/>
    </row>
    <row r="74" spans="2:15">
      <c r="B74" s="2"/>
      <c r="C74" s="2"/>
      <c r="D74" s="2"/>
      <c r="E74" s="2"/>
      <c r="F74" s="2"/>
      <c r="G74" s="2"/>
      <c r="H74" s="2"/>
      <c r="I74" s="2"/>
      <c r="J74" s="2"/>
      <c r="K74" s="2"/>
      <c r="L74" s="2"/>
      <c r="M74" s="2"/>
      <c r="N74" s="2"/>
      <c r="O74" s="2"/>
    </row>
    <row r="75" spans="2:15">
      <c r="B75" s="2"/>
      <c r="C75" s="2"/>
      <c r="D75" s="2"/>
      <c r="E75" s="2"/>
      <c r="F75" s="2"/>
      <c r="G75" s="2"/>
      <c r="H75" s="2"/>
      <c r="I75" s="2"/>
      <c r="J75" s="2"/>
      <c r="K75" s="2"/>
      <c r="L75" s="2"/>
      <c r="M75" s="2"/>
      <c r="N75" s="2"/>
      <c r="O75" s="2"/>
    </row>
    <row r="76" spans="2:15">
      <c r="B76" s="2"/>
      <c r="C76" s="2"/>
      <c r="D76" s="2"/>
      <c r="E76" s="2"/>
      <c r="F76" s="2"/>
      <c r="G76" s="2"/>
      <c r="H76" s="2"/>
      <c r="I76" s="2"/>
      <c r="J76" s="2"/>
      <c r="K76" s="2"/>
      <c r="L76" s="2"/>
      <c r="M76" s="2"/>
      <c r="N76" s="2"/>
      <c r="O76" s="2"/>
    </row>
    <row r="77" spans="2:15">
      <c r="B77" s="2"/>
      <c r="C77" s="2"/>
      <c r="D77" s="2"/>
      <c r="E77" s="2"/>
      <c r="F77" s="2"/>
      <c r="G77" s="2"/>
      <c r="H77" s="2"/>
      <c r="I77" s="2"/>
      <c r="J77" s="2"/>
      <c r="K77" s="2"/>
      <c r="L77" s="2"/>
      <c r="M77" s="2"/>
      <c r="N77" s="2"/>
      <c r="O77" s="2"/>
    </row>
    <row r="78" spans="2:15">
      <c r="B78" s="2"/>
      <c r="C78" s="2"/>
      <c r="D78" s="2"/>
      <c r="E78" s="2"/>
      <c r="F78" s="2"/>
      <c r="G78" s="2"/>
      <c r="H78" s="2"/>
      <c r="I78" s="2"/>
      <c r="J78" s="2"/>
      <c r="K78" s="2"/>
      <c r="L78" s="2"/>
      <c r="M78" s="2"/>
      <c r="N78" s="2"/>
      <c r="O78" s="2"/>
    </row>
    <row r="79" spans="2:15">
      <c r="B79" s="2"/>
      <c r="C79" s="2"/>
      <c r="D79" s="2"/>
      <c r="E79" s="2"/>
      <c r="F79" s="2"/>
      <c r="G79" s="2"/>
      <c r="H79" s="2"/>
      <c r="I79" s="2"/>
      <c r="J79" s="2"/>
      <c r="K79" s="2"/>
      <c r="L79" s="2"/>
      <c r="M79" s="2"/>
      <c r="N79" s="2"/>
      <c r="O79" s="2"/>
    </row>
    <row r="80" spans="2:15">
      <c r="B80" s="2"/>
      <c r="C80" s="2"/>
      <c r="D80" s="2"/>
      <c r="E80" s="2"/>
      <c r="F80" s="2"/>
      <c r="G80" s="2"/>
      <c r="H80" s="2"/>
      <c r="I80" s="2"/>
      <c r="J80" s="2"/>
      <c r="K80" s="2"/>
      <c r="L80" s="2"/>
      <c r="M80" s="2"/>
      <c r="N80" s="2"/>
      <c r="O80" s="2"/>
    </row>
    <row r="81" spans="2:15">
      <c r="B81" s="2"/>
      <c r="C81" s="2"/>
      <c r="D81" s="2"/>
      <c r="E81" s="2"/>
      <c r="F81" s="2"/>
      <c r="G81" s="2"/>
      <c r="H81" s="2"/>
      <c r="I81" s="2"/>
      <c r="J81" s="2"/>
      <c r="K81" s="2"/>
      <c r="L81" s="2"/>
      <c r="M81" s="2"/>
      <c r="N81" s="2"/>
      <c r="O81" s="2"/>
    </row>
    <row r="82" spans="2:15">
      <c r="B82" s="2"/>
      <c r="C82" s="2"/>
      <c r="D82" s="2"/>
      <c r="E82" s="2"/>
      <c r="F82" s="2"/>
      <c r="G82" s="2"/>
      <c r="H82" s="2"/>
      <c r="I82" s="2"/>
      <c r="J82" s="2"/>
      <c r="K82" s="2"/>
      <c r="L82" s="2"/>
      <c r="M82" s="2"/>
      <c r="N82" s="2"/>
      <c r="O82" s="2"/>
    </row>
    <row r="83" spans="2:15">
      <c r="B83" s="2"/>
      <c r="C83" s="2"/>
      <c r="D83" s="2"/>
      <c r="E83" s="2"/>
      <c r="F83" s="2"/>
      <c r="G83" s="2"/>
      <c r="H83" s="2"/>
      <c r="I83" s="2"/>
      <c r="J83" s="2"/>
      <c r="K83" s="2"/>
      <c r="L83" s="2"/>
      <c r="M83" s="2"/>
      <c r="N83" s="2"/>
      <c r="O83" s="2"/>
    </row>
    <row r="84" spans="2:15">
      <c r="B84" s="2"/>
      <c r="C84" s="2"/>
      <c r="D84" s="2"/>
      <c r="E84" s="2"/>
      <c r="F84" s="2"/>
      <c r="G84" s="2"/>
      <c r="H84" s="2"/>
      <c r="I84" s="2"/>
      <c r="J84" s="2"/>
      <c r="K84" s="2"/>
      <c r="L84" s="2"/>
      <c r="M84" s="2"/>
      <c r="N84" s="2"/>
      <c r="O84" s="2"/>
    </row>
    <row r="85" spans="2:15">
      <c r="B85" s="2"/>
      <c r="C85" s="2"/>
      <c r="D85" s="2"/>
      <c r="E85" s="2"/>
      <c r="F85" s="2"/>
      <c r="G85" s="2"/>
      <c r="H85" s="2"/>
      <c r="I85" s="2"/>
      <c r="J85" s="2"/>
      <c r="K85" s="2"/>
      <c r="L85" s="2"/>
      <c r="M85" s="2"/>
      <c r="N85" s="2"/>
      <c r="O85" s="2"/>
    </row>
    <row r="86" spans="2:15">
      <c r="B86" s="2"/>
      <c r="C86" s="2"/>
      <c r="D86" s="2"/>
      <c r="E86" s="2"/>
      <c r="F86" s="2"/>
      <c r="G86" s="2"/>
      <c r="H86" s="2"/>
      <c r="I86" s="2"/>
      <c r="J86" s="2"/>
      <c r="K86" s="2"/>
      <c r="L86" s="2"/>
      <c r="M86" s="2"/>
      <c r="N86" s="2"/>
      <c r="O86" s="2"/>
    </row>
    <row r="87" spans="2:15">
      <c r="B87" s="2"/>
      <c r="C87" s="2"/>
      <c r="D87" s="2"/>
      <c r="E87" s="2"/>
      <c r="F87" s="2"/>
      <c r="G87" s="2"/>
      <c r="H87" s="2"/>
      <c r="I87" s="2"/>
      <c r="J87" s="2"/>
      <c r="K87" s="2"/>
      <c r="L87" s="2"/>
      <c r="M87" s="2"/>
      <c r="N87" s="2"/>
      <c r="O87" s="2"/>
    </row>
    <row r="88" spans="2:15">
      <c r="B88" s="2"/>
      <c r="C88" s="2"/>
      <c r="D88" s="2"/>
      <c r="E88" s="2"/>
      <c r="F88" s="2"/>
      <c r="G88" s="2"/>
      <c r="H88" s="2"/>
      <c r="I88" s="2"/>
      <c r="J88" s="2"/>
      <c r="K88" s="2"/>
      <c r="L88" s="2"/>
      <c r="M88" s="2"/>
      <c r="N88" s="2"/>
      <c r="O88" s="2"/>
    </row>
    <row r="89" spans="2:15">
      <c r="B89" s="2"/>
      <c r="C89" s="2"/>
      <c r="D89" s="2"/>
      <c r="E89" s="2"/>
      <c r="F89" s="2"/>
      <c r="G89" s="2"/>
      <c r="H89" s="2"/>
      <c r="I89" s="2"/>
      <c r="J89" s="2"/>
      <c r="K89" s="2"/>
      <c r="L89" s="2"/>
      <c r="M89" s="2"/>
      <c r="N89" s="2"/>
      <c r="O89" s="2"/>
    </row>
    <row r="90" spans="2:15">
      <c r="B90" s="2"/>
      <c r="C90" s="2"/>
      <c r="D90" s="2"/>
      <c r="E90" s="2"/>
      <c r="F90" s="2"/>
      <c r="G90" s="2"/>
      <c r="H90" s="2"/>
      <c r="I90" s="2"/>
      <c r="J90" s="2"/>
      <c r="K90" s="2"/>
      <c r="L90" s="2"/>
      <c r="M90" s="2"/>
      <c r="N90" s="2"/>
      <c r="O90" s="2"/>
    </row>
    <row r="91" spans="2:15">
      <c r="B91" s="2"/>
      <c r="C91" s="2"/>
      <c r="D91" s="2"/>
      <c r="E91" s="2"/>
      <c r="F91" s="2"/>
      <c r="G91" s="2"/>
      <c r="H91" s="2"/>
      <c r="I91" s="2"/>
      <c r="J91" s="2"/>
      <c r="K91" s="2"/>
      <c r="L91" s="2"/>
      <c r="M91" s="2"/>
      <c r="N91" s="2"/>
      <c r="O91" s="2"/>
    </row>
    <row r="92" spans="2:15">
      <c r="B92" s="2"/>
      <c r="C92" s="2"/>
      <c r="D92" s="2"/>
      <c r="E92" s="2"/>
      <c r="F92" s="2"/>
      <c r="G92" s="2"/>
      <c r="H92" s="2"/>
      <c r="I92" s="2"/>
      <c r="J92" s="2"/>
      <c r="K92" s="2"/>
      <c r="L92" s="2"/>
      <c r="M92" s="2"/>
      <c r="N92" s="2"/>
      <c r="O92" s="2"/>
    </row>
    <row r="93" spans="2:15">
      <c r="B93" s="2"/>
      <c r="C93" s="2"/>
      <c r="D93" s="2"/>
      <c r="E93" s="2"/>
      <c r="F93" s="2"/>
      <c r="G93" s="2"/>
      <c r="H93" s="2"/>
      <c r="I93" s="2"/>
      <c r="J93" s="2"/>
      <c r="K93" s="2"/>
      <c r="L93" s="2"/>
      <c r="M93" s="2"/>
      <c r="N93" s="2"/>
      <c r="O93" s="2"/>
    </row>
    <row r="94" spans="2:15">
      <c r="B94" s="2"/>
      <c r="C94" s="2"/>
      <c r="D94" s="2"/>
      <c r="E94" s="2"/>
      <c r="F94" s="2"/>
      <c r="G94" s="2"/>
      <c r="H94" s="2"/>
      <c r="I94" s="2"/>
      <c r="J94" s="2"/>
      <c r="K94" s="2"/>
      <c r="L94" s="2"/>
      <c r="M94" s="2"/>
      <c r="N94" s="2"/>
      <c r="O94" s="2"/>
    </row>
    <row r="95" spans="2:15">
      <c r="B95" s="2"/>
      <c r="C95" s="2"/>
      <c r="D95" s="2"/>
      <c r="E95" s="2"/>
      <c r="F95" s="2"/>
      <c r="G95" s="2"/>
      <c r="H95" s="2"/>
      <c r="I95" s="2"/>
      <c r="J95" s="2"/>
      <c r="K95" s="2"/>
      <c r="L95" s="2"/>
      <c r="M95" s="2"/>
      <c r="N95" s="2"/>
      <c r="O95" s="2"/>
    </row>
    <row r="96" spans="2:15">
      <c r="B96" s="2"/>
      <c r="C96" s="2"/>
      <c r="D96" s="2"/>
      <c r="E96" s="2"/>
      <c r="F96" s="2"/>
      <c r="G96" s="2"/>
      <c r="H96" s="2"/>
      <c r="I96" s="2"/>
      <c r="J96" s="2"/>
      <c r="K96" s="2"/>
      <c r="L96" s="2"/>
      <c r="M96" s="2"/>
      <c r="N96" s="2"/>
      <c r="O96" s="2"/>
    </row>
    <row r="97" spans="2:15">
      <c r="B97" s="2"/>
      <c r="C97" s="2"/>
      <c r="D97" s="2"/>
      <c r="E97" s="2"/>
      <c r="F97" s="2"/>
      <c r="G97" s="2"/>
      <c r="H97" s="2"/>
      <c r="I97" s="2"/>
      <c r="J97" s="2"/>
      <c r="K97" s="2"/>
      <c r="L97" s="2"/>
      <c r="M97" s="2"/>
      <c r="N97" s="2"/>
      <c r="O97" s="2"/>
    </row>
    <row r="98" spans="2:15">
      <c r="B98" s="2"/>
      <c r="C98" s="2"/>
      <c r="D98" s="2"/>
      <c r="E98" s="2"/>
      <c r="F98" s="2"/>
      <c r="G98" s="2"/>
      <c r="H98" s="2"/>
      <c r="I98" s="2"/>
      <c r="J98" s="2"/>
      <c r="K98" s="2"/>
      <c r="L98" s="2"/>
      <c r="M98" s="2"/>
      <c r="N98" s="2"/>
      <c r="O98" s="2"/>
    </row>
    <row r="99" spans="2:15">
      <c r="B99" s="2"/>
      <c r="C99" s="2"/>
      <c r="D99" s="2"/>
      <c r="E99" s="2"/>
      <c r="F99" s="2"/>
      <c r="G99" s="2"/>
      <c r="H99" s="2"/>
      <c r="I99" s="2"/>
      <c r="J99" s="2"/>
      <c r="K99" s="2"/>
      <c r="L99" s="2"/>
      <c r="M99" s="2"/>
      <c r="N99" s="2"/>
      <c r="O99" s="2"/>
    </row>
    <row r="100" spans="2:15">
      <c r="B100" s="2"/>
      <c r="C100" s="2"/>
      <c r="D100" s="2"/>
      <c r="E100" s="2"/>
      <c r="F100" s="2"/>
      <c r="G100" s="2"/>
      <c r="H100" s="2"/>
      <c r="I100" s="2"/>
      <c r="J100" s="2"/>
      <c r="K100" s="2"/>
      <c r="L100" s="2"/>
      <c r="M100" s="2"/>
      <c r="N100" s="2"/>
      <c r="O100" s="2"/>
    </row>
    <row r="101" spans="2:15">
      <c r="B101" s="2"/>
      <c r="C101" s="2"/>
      <c r="D101" s="2"/>
      <c r="E101" s="2"/>
      <c r="F101" s="2"/>
      <c r="G101" s="2"/>
      <c r="H101" s="2"/>
      <c r="I101" s="2"/>
      <c r="J101" s="2"/>
      <c r="K101" s="2"/>
      <c r="L101" s="2"/>
      <c r="M101" s="2"/>
      <c r="N101" s="2"/>
      <c r="O101" s="2"/>
    </row>
    <row r="102" spans="2:15">
      <c r="B102" s="2"/>
      <c r="C102" s="2"/>
      <c r="D102" s="2"/>
      <c r="E102" s="2"/>
      <c r="F102" s="2"/>
      <c r="G102" s="2"/>
      <c r="H102" s="2"/>
      <c r="I102" s="2"/>
      <c r="J102" s="2"/>
      <c r="K102" s="2"/>
      <c r="L102" s="2"/>
      <c r="M102" s="2"/>
      <c r="N102" s="2"/>
      <c r="O102" s="2"/>
    </row>
    <row r="103" spans="2:15">
      <c r="B103" s="2"/>
      <c r="C103" s="2"/>
      <c r="D103" s="2"/>
      <c r="E103" s="2"/>
      <c r="F103" s="2"/>
      <c r="G103" s="2"/>
      <c r="H103" s="2"/>
      <c r="I103" s="2"/>
      <c r="J103" s="2"/>
      <c r="K103" s="2"/>
      <c r="L103" s="2"/>
      <c r="M103" s="2"/>
      <c r="N103" s="2"/>
      <c r="O103" s="2"/>
    </row>
    <row r="104" spans="2:15">
      <c r="B104" s="2"/>
      <c r="C104" s="2"/>
      <c r="D104" s="2"/>
      <c r="E104" s="2"/>
      <c r="F104" s="2"/>
      <c r="G104" s="2"/>
      <c r="H104" s="2"/>
      <c r="I104" s="2"/>
      <c r="J104" s="2"/>
      <c r="K104" s="2"/>
      <c r="L104" s="2"/>
      <c r="M104" s="2"/>
      <c r="N104" s="2"/>
      <c r="O104" s="2"/>
    </row>
    <row r="105" spans="2:15">
      <c r="B105" s="2"/>
      <c r="C105" s="2"/>
      <c r="D105" s="2"/>
      <c r="E105" s="2"/>
      <c r="F105" s="2"/>
      <c r="G105" s="2"/>
      <c r="H105" s="2"/>
      <c r="I105" s="2"/>
      <c r="J105" s="2"/>
      <c r="K105" s="2"/>
      <c r="L105" s="2"/>
      <c r="M105" s="2"/>
      <c r="N105" s="2"/>
      <c r="O105" s="2"/>
    </row>
    <row r="106" spans="2:15">
      <c r="B106" s="2"/>
      <c r="C106" s="2"/>
      <c r="D106" s="2"/>
      <c r="E106" s="2"/>
      <c r="F106" s="2"/>
      <c r="G106" s="2"/>
      <c r="H106" s="2"/>
      <c r="I106" s="2"/>
      <c r="J106" s="2"/>
      <c r="K106" s="2"/>
      <c r="L106" s="2"/>
      <c r="M106" s="2"/>
      <c r="N106" s="2"/>
      <c r="O106" s="2"/>
    </row>
    <row r="107" spans="2:15">
      <c r="B107" s="2"/>
      <c r="C107" s="2"/>
      <c r="D107" s="2"/>
      <c r="E107" s="2"/>
      <c r="F107" s="2"/>
      <c r="G107" s="2"/>
      <c r="H107" s="2"/>
      <c r="I107" s="2"/>
      <c r="J107" s="2"/>
      <c r="K107" s="2"/>
      <c r="L107" s="2"/>
      <c r="M107" s="2"/>
      <c r="N107" s="2"/>
      <c r="O107" s="2"/>
    </row>
    <row r="108" spans="2:15">
      <c r="B108" s="2"/>
      <c r="C108" s="2"/>
      <c r="D108" s="2"/>
      <c r="E108" s="2"/>
      <c r="F108" s="2"/>
      <c r="G108" s="2"/>
      <c r="H108" s="2"/>
      <c r="I108" s="2"/>
      <c r="J108" s="2"/>
      <c r="K108" s="2"/>
      <c r="L108" s="2"/>
      <c r="M108" s="2"/>
      <c r="N108" s="2"/>
      <c r="O108" s="2"/>
    </row>
    <row r="109" spans="2:15">
      <c r="B109" s="2"/>
      <c r="C109" s="2"/>
      <c r="D109" s="2"/>
      <c r="E109" s="2"/>
      <c r="F109" s="2"/>
      <c r="G109" s="2"/>
      <c r="H109" s="2"/>
      <c r="I109" s="2"/>
      <c r="J109" s="2"/>
      <c r="K109" s="2"/>
      <c r="L109" s="2"/>
      <c r="M109" s="2"/>
      <c r="N109" s="2"/>
      <c r="O109" s="2"/>
    </row>
    <row r="110" spans="2:15">
      <c r="B110" s="2"/>
      <c r="C110" s="2"/>
      <c r="D110" s="2"/>
      <c r="E110" s="2"/>
      <c r="F110" s="2"/>
      <c r="G110" s="2"/>
      <c r="H110" s="2"/>
      <c r="I110" s="2"/>
      <c r="J110" s="2"/>
      <c r="K110" s="2"/>
      <c r="L110" s="2"/>
      <c r="M110" s="2"/>
      <c r="N110" s="2"/>
      <c r="O110" s="2"/>
    </row>
    <row r="111" spans="2:15">
      <c r="B111" s="2"/>
      <c r="C111" s="2"/>
      <c r="D111" s="2"/>
      <c r="E111" s="2"/>
      <c r="F111" s="2"/>
      <c r="G111" s="2"/>
      <c r="H111" s="2"/>
      <c r="I111" s="2"/>
      <c r="J111" s="2"/>
      <c r="K111" s="2"/>
      <c r="L111" s="2"/>
      <c r="M111" s="2"/>
      <c r="N111" s="2"/>
      <c r="O111" s="2"/>
    </row>
    <row r="112" spans="2:15">
      <c r="B112" s="2"/>
      <c r="C112" s="2"/>
      <c r="D112" s="2"/>
      <c r="E112" s="2"/>
      <c r="F112" s="2"/>
      <c r="G112" s="2"/>
      <c r="H112" s="2"/>
      <c r="I112" s="2"/>
      <c r="J112" s="2"/>
      <c r="K112" s="2"/>
      <c r="L112" s="2"/>
      <c r="M112" s="2"/>
      <c r="N112" s="2"/>
      <c r="O112" s="2"/>
    </row>
    <row r="113" spans="2:15">
      <c r="B113" s="2"/>
      <c r="C113" s="2"/>
      <c r="D113" s="2"/>
      <c r="E113" s="2"/>
      <c r="F113" s="2"/>
      <c r="G113" s="2"/>
      <c r="H113" s="2"/>
      <c r="I113" s="2"/>
      <c r="J113" s="2"/>
      <c r="K113" s="2"/>
      <c r="L113" s="2"/>
      <c r="M113" s="2"/>
      <c r="N113" s="2"/>
      <c r="O113" s="2"/>
    </row>
    <row r="114" spans="2:15">
      <c r="B114" s="2"/>
      <c r="C114" s="2"/>
      <c r="D114" s="2"/>
      <c r="E114" s="2"/>
      <c r="F114" s="2"/>
      <c r="G114" s="2"/>
      <c r="H114" s="2"/>
      <c r="I114" s="2"/>
      <c r="J114" s="2"/>
      <c r="K114" s="2"/>
      <c r="L114" s="2"/>
      <c r="M114" s="2"/>
      <c r="N114" s="2"/>
      <c r="O114" s="2"/>
    </row>
    <row r="115" spans="2:15">
      <c r="B115" s="2"/>
      <c r="C115" s="2"/>
      <c r="D115" s="2"/>
      <c r="E115" s="2"/>
      <c r="F115" s="2"/>
      <c r="G115" s="2"/>
      <c r="H115" s="2"/>
      <c r="I115" s="2"/>
      <c r="J115" s="2"/>
      <c r="K115" s="2"/>
      <c r="L115" s="2"/>
      <c r="M115" s="2"/>
      <c r="N115" s="2"/>
      <c r="O115" s="2"/>
    </row>
    <row r="116" spans="2:15">
      <c r="B116" s="2"/>
      <c r="C116" s="2"/>
      <c r="D116" s="2"/>
      <c r="E116" s="2"/>
      <c r="F116" s="2"/>
      <c r="G116" s="2"/>
      <c r="H116" s="2"/>
      <c r="I116" s="2"/>
      <c r="J116" s="2"/>
      <c r="K116" s="2"/>
      <c r="L116" s="2"/>
      <c r="M116" s="2"/>
      <c r="N116" s="2"/>
      <c r="O116" s="2"/>
    </row>
    <row r="117" spans="2:15">
      <c r="B117" s="2"/>
      <c r="C117" s="2"/>
      <c r="D117" s="2"/>
      <c r="E117" s="2"/>
      <c r="F117" s="2"/>
      <c r="G117" s="2"/>
      <c r="H117" s="2"/>
      <c r="I117" s="2"/>
      <c r="J117" s="2"/>
      <c r="K117" s="2"/>
      <c r="L117" s="2"/>
      <c r="M117" s="2"/>
      <c r="N117" s="2"/>
      <c r="O117" s="2"/>
    </row>
    <row r="118" spans="2:15">
      <c r="B118" s="2"/>
      <c r="C118" s="2"/>
      <c r="D118" s="2"/>
      <c r="E118" s="2"/>
      <c r="F118" s="2"/>
      <c r="G118" s="2"/>
      <c r="H118" s="2"/>
      <c r="I118" s="2"/>
      <c r="J118" s="2"/>
      <c r="K118" s="2"/>
      <c r="L118" s="2"/>
      <c r="M118" s="2"/>
      <c r="N118" s="2"/>
      <c r="O118" s="2"/>
    </row>
    <row r="119" spans="2:15">
      <c r="B119" s="2"/>
      <c r="C119" s="2"/>
      <c r="D119" s="2"/>
      <c r="E119" s="2"/>
      <c r="F119" s="2"/>
      <c r="G119" s="2"/>
      <c r="H119" s="2"/>
      <c r="I119" s="2"/>
      <c r="J119" s="2"/>
      <c r="K119" s="2"/>
      <c r="L119" s="2"/>
      <c r="M119" s="2"/>
      <c r="N119" s="2"/>
      <c r="O119" s="2"/>
    </row>
    <row r="120" spans="2:15">
      <c r="B120" s="2"/>
      <c r="C120" s="2"/>
      <c r="D120" s="2"/>
      <c r="E120" s="2"/>
      <c r="F120" s="2"/>
      <c r="G120" s="2"/>
      <c r="H120" s="2"/>
      <c r="I120" s="2"/>
      <c r="J120" s="2"/>
      <c r="K120" s="2"/>
      <c r="L120" s="2"/>
      <c r="M120" s="2"/>
      <c r="N120" s="2"/>
      <c r="O120" s="2"/>
    </row>
    <row r="121" spans="2:15">
      <c r="B121" s="2"/>
      <c r="C121" s="2"/>
      <c r="D121" s="2"/>
      <c r="E121" s="2"/>
      <c r="F121" s="2"/>
      <c r="G121" s="2"/>
      <c r="H121" s="2"/>
      <c r="I121" s="2"/>
      <c r="J121" s="2"/>
      <c r="K121" s="2"/>
      <c r="L121" s="2"/>
      <c r="M121" s="2"/>
      <c r="N121" s="2"/>
      <c r="O121" s="2"/>
    </row>
    <row r="122" spans="2:15">
      <c r="B122" s="2"/>
      <c r="C122" s="2"/>
      <c r="D122" s="2"/>
      <c r="E122" s="2"/>
      <c r="F122" s="2"/>
      <c r="G122" s="2"/>
      <c r="H122" s="2"/>
      <c r="I122" s="2"/>
      <c r="J122" s="2"/>
      <c r="K122" s="2"/>
      <c r="L122" s="2"/>
      <c r="M122" s="2"/>
      <c r="N122" s="2"/>
      <c r="O122" s="2"/>
    </row>
    <row r="123" spans="2:15">
      <c r="B123" s="2"/>
      <c r="C123" s="2"/>
      <c r="D123" s="2"/>
      <c r="E123" s="2"/>
      <c r="F123" s="2"/>
      <c r="G123" s="2"/>
      <c r="H123" s="2"/>
      <c r="I123" s="2"/>
      <c r="J123" s="2"/>
      <c r="K123" s="2"/>
      <c r="L123" s="2"/>
      <c r="M123" s="2"/>
      <c r="N123" s="2"/>
      <c r="O123" s="2"/>
    </row>
    <row r="124" spans="2:15">
      <c r="B124" s="2"/>
      <c r="C124" s="2"/>
      <c r="D124" s="2"/>
      <c r="E124" s="2"/>
      <c r="F124" s="2"/>
      <c r="G124" s="2"/>
      <c r="H124" s="2"/>
      <c r="I124" s="2"/>
      <c r="J124" s="2"/>
      <c r="K124" s="2"/>
      <c r="L124" s="2"/>
      <c r="M124" s="2"/>
      <c r="N124" s="2"/>
      <c r="O124" s="2"/>
    </row>
    <row r="125" spans="2:15">
      <c r="B125" s="2"/>
      <c r="C125" s="2"/>
      <c r="D125" s="2"/>
      <c r="E125" s="2"/>
      <c r="F125" s="2"/>
      <c r="G125" s="2"/>
      <c r="H125" s="2"/>
      <c r="I125" s="2"/>
      <c r="J125" s="2"/>
      <c r="K125" s="2"/>
      <c r="L125" s="2"/>
      <c r="M125" s="2"/>
      <c r="N125" s="2"/>
      <c r="O125" s="2"/>
    </row>
    <row r="126" spans="2:15">
      <c r="B126" s="2"/>
      <c r="C126" s="2"/>
      <c r="D126" s="2"/>
      <c r="E126" s="2"/>
      <c r="F126" s="2"/>
      <c r="G126" s="2"/>
      <c r="H126" s="2"/>
      <c r="I126" s="2"/>
      <c r="J126" s="2"/>
      <c r="K126" s="2"/>
      <c r="L126" s="2"/>
      <c r="M126" s="2"/>
      <c r="N126" s="2"/>
      <c r="O126" s="2"/>
    </row>
    <row r="127" spans="2:15">
      <c r="B127" s="2"/>
      <c r="C127" s="2"/>
      <c r="D127" s="2"/>
      <c r="E127" s="2"/>
      <c r="F127" s="2"/>
      <c r="G127" s="2"/>
      <c r="H127" s="2"/>
      <c r="I127" s="2"/>
      <c r="J127" s="2"/>
      <c r="K127" s="2"/>
      <c r="L127" s="2"/>
      <c r="M127" s="2"/>
      <c r="N127" s="2"/>
      <c r="O127" s="2"/>
    </row>
    <row r="128" spans="2:15">
      <c r="B128" s="2"/>
      <c r="C128" s="2"/>
      <c r="D128" s="2"/>
      <c r="E128" s="2"/>
      <c r="F128" s="2"/>
      <c r="G128" s="2"/>
      <c r="H128" s="2"/>
      <c r="I128" s="2"/>
      <c r="J128" s="2"/>
      <c r="K128" s="2"/>
      <c r="L128" s="2"/>
      <c r="M128" s="2"/>
      <c r="N128" s="2"/>
      <c r="O128" s="2"/>
    </row>
    <row r="129" spans="2:15">
      <c r="B129" s="2"/>
      <c r="C129" s="2"/>
      <c r="D129" s="2"/>
      <c r="E129" s="2"/>
      <c r="F129" s="2"/>
      <c r="G129" s="2"/>
      <c r="H129" s="2"/>
      <c r="I129" s="2"/>
      <c r="J129" s="2"/>
      <c r="K129" s="2"/>
      <c r="L129" s="2"/>
      <c r="M129" s="2"/>
      <c r="N129" s="2"/>
      <c r="O129" s="2"/>
    </row>
    <row r="130" spans="2:15">
      <c r="B130" s="2"/>
      <c r="C130" s="2"/>
      <c r="D130" s="2"/>
      <c r="E130" s="2"/>
      <c r="F130" s="2"/>
      <c r="G130" s="2"/>
      <c r="H130" s="2"/>
      <c r="I130" s="2"/>
      <c r="J130" s="2"/>
      <c r="K130" s="2"/>
      <c r="L130" s="2"/>
      <c r="M130" s="2"/>
      <c r="N130" s="2"/>
      <c r="O130" s="2"/>
    </row>
    <row r="131" spans="2:15">
      <c r="B131" s="2"/>
      <c r="C131" s="2"/>
      <c r="D131" s="2"/>
      <c r="E131" s="2"/>
      <c r="F131" s="2"/>
      <c r="G131" s="2"/>
      <c r="H131" s="2"/>
      <c r="I131" s="2"/>
      <c r="J131" s="2"/>
      <c r="K131" s="2"/>
      <c r="L131" s="2"/>
      <c r="M131" s="2"/>
      <c r="N131" s="2"/>
      <c r="O131" s="2"/>
    </row>
    <row r="132" spans="2:15">
      <c r="B132" s="2"/>
      <c r="C132" s="2"/>
      <c r="D132" s="2"/>
      <c r="E132" s="2"/>
      <c r="F132" s="2"/>
      <c r="G132" s="2"/>
      <c r="H132" s="2"/>
      <c r="I132" s="2"/>
      <c r="J132" s="2"/>
      <c r="K132" s="2"/>
      <c r="L132" s="2"/>
      <c r="M132" s="2"/>
      <c r="N132" s="2"/>
      <c r="O132" s="2"/>
    </row>
    <row r="133" spans="2:15">
      <c r="B133" s="2"/>
      <c r="C133" s="2"/>
      <c r="D133" s="2"/>
      <c r="E133" s="2"/>
      <c r="F133" s="2"/>
      <c r="G133" s="2"/>
      <c r="H133" s="2"/>
      <c r="I133" s="2"/>
      <c r="J133" s="2"/>
      <c r="K133" s="2"/>
      <c r="L133" s="2"/>
      <c r="M133" s="2"/>
      <c r="N133" s="2"/>
      <c r="O133" s="2"/>
    </row>
    <row r="134" spans="2:15">
      <c r="B134" s="2"/>
      <c r="C134" s="2"/>
      <c r="D134" s="2"/>
      <c r="E134" s="2"/>
      <c r="F134" s="2"/>
      <c r="G134" s="2"/>
      <c r="H134" s="2"/>
      <c r="I134" s="2"/>
      <c r="J134" s="2"/>
      <c r="K134" s="2"/>
      <c r="L134" s="2"/>
      <c r="M134" s="2"/>
      <c r="N134" s="2"/>
      <c r="O134" s="2"/>
    </row>
    <row r="135" spans="2:15">
      <c r="B135" s="2"/>
      <c r="C135" s="2"/>
      <c r="D135" s="2"/>
      <c r="E135" s="2"/>
      <c r="F135" s="2"/>
      <c r="G135" s="2"/>
      <c r="H135" s="2"/>
      <c r="I135" s="2"/>
      <c r="J135" s="2"/>
      <c r="K135" s="2"/>
      <c r="L135" s="2"/>
      <c r="M135" s="2"/>
      <c r="N135" s="2"/>
      <c r="O135" s="2"/>
    </row>
    <row r="136" spans="2:15">
      <c r="B136" s="2"/>
      <c r="C136" s="2"/>
      <c r="D136" s="2"/>
      <c r="E136" s="2"/>
      <c r="F136" s="2"/>
      <c r="G136" s="2"/>
      <c r="H136" s="2"/>
      <c r="I136" s="2"/>
      <c r="J136" s="2"/>
      <c r="K136" s="2"/>
      <c r="L136" s="2"/>
      <c r="M136" s="2"/>
      <c r="N136" s="2"/>
      <c r="O136" s="2"/>
    </row>
    <row r="137" spans="2:15">
      <c r="B137" s="2"/>
      <c r="C137" s="2"/>
      <c r="D137" s="2"/>
      <c r="E137" s="2"/>
      <c r="F137" s="2"/>
      <c r="G137" s="2"/>
      <c r="H137" s="2"/>
      <c r="I137" s="2"/>
      <c r="J137" s="2"/>
      <c r="K137" s="2"/>
      <c r="L137" s="2"/>
      <c r="M137" s="2"/>
      <c r="N137" s="2"/>
      <c r="O137" s="2"/>
    </row>
    <row r="138" spans="2:15">
      <c r="B138" s="2"/>
      <c r="C138" s="2"/>
      <c r="D138" s="2"/>
      <c r="E138" s="2"/>
      <c r="F138" s="2"/>
      <c r="G138" s="2"/>
      <c r="H138" s="2"/>
      <c r="I138" s="2"/>
      <c r="J138" s="2"/>
      <c r="K138" s="2"/>
      <c r="L138" s="2"/>
      <c r="M138" s="2"/>
      <c r="N138" s="2"/>
      <c r="O138" s="2"/>
    </row>
    <row r="139" spans="2:15">
      <c r="B139" s="2"/>
      <c r="C139" s="2"/>
      <c r="D139" s="2"/>
      <c r="E139" s="2"/>
      <c r="F139" s="2"/>
      <c r="G139" s="2"/>
      <c r="H139" s="2"/>
      <c r="I139" s="2"/>
      <c r="J139" s="2"/>
      <c r="K139" s="2"/>
      <c r="L139" s="2"/>
      <c r="M139" s="2"/>
      <c r="N139" s="2"/>
      <c r="O139" s="2"/>
    </row>
    <row r="140" spans="2:15">
      <c r="B140" s="2"/>
      <c r="C140" s="2"/>
      <c r="D140" s="2"/>
      <c r="E140" s="2"/>
      <c r="F140" s="2"/>
      <c r="G140" s="2"/>
      <c r="H140" s="2"/>
      <c r="I140" s="2"/>
      <c r="J140" s="2"/>
      <c r="K140" s="2"/>
      <c r="L140" s="2"/>
      <c r="M140" s="2"/>
      <c r="N140" s="2"/>
      <c r="O140" s="2"/>
    </row>
    <row r="141" spans="2:15">
      <c r="B141" s="2"/>
      <c r="C141" s="2"/>
      <c r="D141" s="2"/>
      <c r="E141" s="2"/>
      <c r="F141" s="2"/>
      <c r="G141" s="2"/>
      <c r="H141" s="2"/>
      <c r="I141" s="2"/>
      <c r="J141" s="2"/>
      <c r="K141" s="2"/>
      <c r="L141" s="2"/>
      <c r="M141" s="2"/>
      <c r="N141" s="2"/>
      <c r="O141" s="2"/>
    </row>
    <row r="142" spans="2:15">
      <c r="B142" s="2"/>
      <c r="C142" s="2"/>
      <c r="D142" s="2"/>
      <c r="E142" s="2"/>
      <c r="F142" s="2"/>
      <c r="G142" s="2"/>
      <c r="H142" s="2"/>
      <c r="I142" s="2"/>
      <c r="J142" s="2"/>
      <c r="K142" s="2"/>
      <c r="L142" s="2"/>
      <c r="M142" s="2"/>
      <c r="N142" s="2"/>
      <c r="O142" s="2"/>
    </row>
    <row r="143" spans="2:15">
      <c r="B143" s="2"/>
      <c r="C143" s="2"/>
      <c r="D143" s="2"/>
      <c r="E143" s="2"/>
      <c r="F143" s="2"/>
      <c r="G143" s="2"/>
      <c r="H143" s="2"/>
      <c r="I143" s="2"/>
      <c r="J143" s="2"/>
      <c r="K143" s="2"/>
      <c r="L143" s="2"/>
      <c r="M143" s="2"/>
      <c r="N143" s="2"/>
      <c r="O143" s="2"/>
    </row>
    <row r="144" spans="2:15">
      <c r="B144" s="2"/>
      <c r="C144" s="2"/>
      <c r="D144" s="2"/>
      <c r="E144" s="2"/>
      <c r="F144" s="2"/>
      <c r="G144" s="2"/>
      <c r="H144" s="2"/>
      <c r="I144" s="2"/>
      <c r="J144" s="2"/>
      <c r="K144" s="2"/>
      <c r="L144" s="2"/>
      <c r="M144" s="2"/>
      <c r="N144" s="2"/>
      <c r="O144" s="2"/>
    </row>
    <row r="145" spans="2:15">
      <c r="B145" s="2"/>
      <c r="C145" s="2"/>
      <c r="D145" s="2"/>
      <c r="E145" s="2"/>
      <c r="F145" s="2"/>
      <c r="G145" s="2"/>
      <c r="H145" s="2"/>
      <c r="I145" s="2"/>
      <c r="J145" s="2"/>
      <c r="K145" s="2"/>
      <c r="L145" s="2"/>
      <c r="M145" s="2"/>
      <c r="N145" s="2"/>
      <c r="O145" s="2"/>
    </row>
    <row r="146" spans="2:15">
      <c r="B146" s="2"/>
      <c r="C146" s="2"/>
      <c r="D146" s="2"/>
      <c r="E146" s="2"/>
      <c r="F146" s="2"/>
      <c r="G146" s="2"/>
      <c r="H146" s="2"/>
      <c r="I146" s="2"/>
      <c r="J146" s="2"/>
      <c r="K146" s="2"/>
      <c r="L146" s="2"/>
      <c r="M146" s="2"/>
      <c r="N146" s="2"/>
      <c r="O146" s="2"/>
    </row>
    <row r="147" spans="2:15">
      <c r="B147" s="2"/>
      <c r="C147" s="2"/>
      <c r="D147" s="2"/>
      <c r="E147" s="2"/>
      <c r="F147" s="2"/>
      <c r="G147" s="2"/>
      <c r="H147" s="2"/>
      <c r="I147" s="2"/>
      <c r="J147" s="2"/>
      <c r="K147" s="2"/>
      <c r="L147" s="2"/>
      <c r="M147" s="2"/>
      <c r="N147" s="2"/>
      <c r="O147" s="2"/>
    </row>
    <row r="148" spans="2:15">
      <c r="B148" s="2"/>
      <c r="C148" s="2"/>
      <c r="D148" s="2"/>
      <c r="E148" s="2"/>
      <c r="F148" s="2"/>
      <c r="G148" s="2"/>
      <c r="H148" s="2"/>
      <c r="I148" s="2"/>
      <c r="J148" s="2"/>
      <c r="K148" s="2"/>
      <c r="L148" s="2"/>
      <c r="M148" s="2"/>
      <c r="N148" s="2"/>
      <c r="O148" s="2"/>
    </row>
    <row r="149" spans="2:15">
      <c r="B149" s="2"/>
      <c r="C149" s="2"/>
      <c r="D149" s="2"/>
      <c r="E149" s="2"/>
      <c r="F149" s="2"/>
      <c r="G149" s="2"/>
      <c r="H149" s="2"/>
      <c r="I149" s="2"/>
      <c r="J149" s="2"/>
      <c r="K149" s="2"/>
      <c r="L149" s="2"/>
      <c r="M149" s="2"/>
      <c r="N149" s="2"/>
      <c r="O149" s="2"/>
    </row>
    <row r="150" spans="2:15">
      <c r="B150" s="2"/>
      <c r="C150" s="2"/>
      <c r="D150" s="2"/>
      <c r="E150" s="2"/>
      <c r="F150" s="2"/>
      <c r="G150" s="2"/>
      <c r="H150" s="2"/>
      <c r="I150" s="2"/>
      <c r="J150" s="2"/>
      <c r="K150" s="2"/>
      <c r="L150" s="2"/>
      <c r="M150" s="2"/>
      <c r="N150" s="2"/>
      <c r="O150" s="2"/>
    </row>
    <row r="151" spans="2:15">
      <c r="B151" s="2"/>
      <c r="C151" s="2"/>
      <c r="D151" s="2"/>
      <c r="E151" s="2"/>
      <c r="F151" s="2"/>
      <c r="G151" s="2"/>
      <c r="H151" s="2"/>
      <c r="I151" s="2"/>
      <c r="J151" s="2"/>
      <c r="K151" s="2"/>
      <c r="L151" s="2"/>
      <c r="M151" s="2"/>
      <c r="N151" s="2"/>
      <c r="O151" s="2"/>
    </row>
    <row r="152" spans="2:15">
      <c r="B152" s="2"/>
      <c r="C152" s="2"/>
      <c r="D152" s="2"/>
      <c r="E152" s="2"/>
      <c r="F152" s="2"/>
      <c r="G152" s="2"/>
      <c r="H152" s="2"/>
      <c r="I152" s="2"/>
      <c r="J152" s="2"/>
      <c r="K152" s="2"/>
      <c r="L152" s="2"/>
      <c r="M152" s="2"/>
      <c r="N152" s="2"/>
      <c r="O152" s="2"/>
    </row>
    <row r="153" spans="2:15">
      <c r="B153" s="2"/>
      <c r="C153" s="2"/>
      <c r="D153" s="2"/>
      <c r="E153" s="2"/>
      <c r="F153" s="2"/>
      <c r="G153" s="2"/>
      <c r="H153" s="2"/>
      <c r="I153" s="2"/>
      <c r="J153" s="2"/>
      <c r="K153" s="2"/>
      <c r="L153" s="2"/>
      <c r="M153" s="2"/>
      <c r="N153" s="2"/>
      <c r="O153" s="2"/>
    </row>
    <row r="154" spans="2:15">
      <c r="B154" s="2"/>
      <c r="C154" s="2"/>
      <c r="D154" s="2"/>
      <c r="E154" s="2"/>
      <c r="F154" s="2"/>
      <c r="G154" s="2"/>
      <c r="H154" s="2"/>
      <c r="I154" s="2"/>
      <c r="J154" s="2"/>
      <c r="K154" s="2"/>
      <c r="L154" s="2"/>
      <c r="M154" s="2"/>
      <c r="N154" s="2"/>
      <c r="O154" s="2"/>
    </row>
    <row r="155" spans="2:15">
      <c r="B155" s="2"/>
      <c r="C155" s="2"/>
      <c r="D155" s="2"/>
      <c r="E155" s="2"/>
      <c r="F155" s="2"/>
      <c r="G155" s="2"/>
      <c r="H155" s="2"/>
      <c r="I155" s="2"/>
      <c r="J155" s="2"/>
      <c r="K155" s="2"/>
      <c r="L155" s="2"/>
      <c r="M155" s="2"/>
      <c r="N155" s="2"/>
      <c r="O155" s="2"/>
    </row>
    <row r="156" spans="2:15">
      <c r="B156" s="2"/>
      <c r="C156" s="2"/>
      <c r="D156" s="2"/>
      <c r="E156" s="2"/>
      <c r="F156" s="2"/>
      <c r="G156" s="2"/>
      <c r="H156" s="2"/>
      <c r="I156" s="2"/>
      <c r="J156" s="2"/>
      <c r="K156" s="2"/>
      <c r="L156" s="2"/>
      <c r="M156" s="2"/>
      <c r="N156" s="2"/>
      <c r="O156" s="2"/>
    </row>
    <row r="157" spans="2:15">
      <c r="B157" s="2"/>
      <c r="C157" s="2"/>
      <c r="D157" s="2"/>
      <c r="E157" s="2"/>
      <c r="F157" s="2"/>
      <c r="G157" s="2"/>
      <c r="H157" s="2"/>
      <c r="I157" s="2"/>
      <c r="J157" s="2"/>
      <c r="K157" s="2"/>
      <c r="L157" s="2"/>
      <c r="M157" s="2"/>
      <c r="N157" s="2"/>
      <c r="O157" s="2"/>
    </row>
    <row r="158" spans="2:15">
      <c r="B158" s="2"/>
      <c r="C158" s="2"/>
      <c r="D158" s="2"/>
      <c r="E158" s="2"/>
      <c r="F158" s="2"/>
      <c r="G158" s="2"/>
      <c r="H158" s="2"/>
      <c r="I158" s="2"/>
      <c r="J158" s="2"/>
      <c r="K158" s="2"/>
      <c r="L158" s="2"/>
      <c r="M158" s="2"/>
      <c r="N158" s="2"/>
      <c r="O158" s="2"/>
    </row>
    <row r="159" spans="2:15">
      <c r="B159" s="2"/>
      <c r="C159" s="2"/>
      <c r="D159" s="2"/>
      <c r="E159" s="2"/>
      <c r="F159" s="2"/>
      <c r="G159" s="2"/>
      <c r="H159" s="2"/>
      <c r="I159" s="2"/>
      <c r="J159" s="2"/>
      <c r="K159" s="2"/>
      <c r="L159" s="2"/>
      <c r="M159" s="2"/>
      <c r="N159" s="2"/>
      <c r="O159" s="2"/>
    </row>
    <row r="160" spans="2:15">
      <c r="B160" s="2"/>
      <c r="C160" s="2"/>
      <c r="D160" s="2"/>
      <c r="E160" s="2"/>
      <c r="F160" s="2"/>
      <c r="G160" s="2"/>
      <c r="H160" s="2"/>
      <c r="I160" s="2"/>
      <c r="J160" s="2"/>
      <c r="K160" s="2"/>
      <c r="L160" s="2"/>
      <c r="M160" s="2"/>
      <c r="N160" s="2"/>
      <c r="O160" s="2"/>
    </row>
    <row r="161" spans="2:15">
      <c r="B161" s="2"/>
      <c r="C161" s="2"/>
      <c r="D161" s="2"/>
      <c r="E161" s="2"/>
      <c r="F161" s="2"/>
      <c r="G161" s="2"/>
      <c r="H161" s="2"/>
      <c r="I161" s="2"/>
      <c r="J161" s="2"/>
      <c r="K161" s="2"/>
      <c r="L161" s="2"/>
      <c r="M161" s="2"/>
      <c r="N161" s="2"/>
      <c r="O161" s="2"/>
    </row>
    <row r="162" spans="2:15">
      <c r="B162" s="2"/>
      <c r="C162" s="2"/>
      <c r="D162" s="2"/>
      <c r="E162" s="2"/>
      <c r="F162" s="2"/>
      <c r="G162" s="2"/>
      <c r="H162" s="2"/>
      <c r="I162" s="2"/>
      <c r="J162" s="2"/>
      <c r="K162" s="2"/>
      <c r="L162" s="2"/>
      <c r="M162" s="2"/>
      <c r="N162" s="2"/>
      <c r="O162" s="2"/>
    </row>
    <row r="163" spans="2:15">
      <c r="B163" s="2"/>
      <c r="C163" s="2"/>
      <c r="D163" s="2"/>
      <c r="E163" s="2"/>
      <c r="F163" s="2"/>
      <c r="G163" s="2"/>
      <c r="H163" s="2"/>
      <c r="I163" s="2"/>
      <c r="J163" s="2"/>
      <c r="K163" s="2"/>
      <c r="L163" s="2"/>
      <c r="M163" s="2"/>
      <c r="N163" s="2"/>
      <c r="O163" s="2"/>
    </row>
    <row r="164" spans="2:15">
      <c r="B164" s="2"/>
      <c r="C164" s="2"/>
      <c r="D164" s="2"/>
      <c r="E164" s="2"/>
      <c r="F164" s="2"/>
      <c r="G164" s="2"/>
      <c r="H164" s="2"/>
      <c r="I164" s="2"/>
      <c r="J164" s="2"/>
      <c r="K164" s="2"/>
      <c r="L164" s="2"/>
      <c r="M164" s="2"/>
      <c r="N164" s="2"/>
      <c r="O164" s="2"/>
    </row>
    <row r="165" spans="2:15">
      <c r="B165" s="2"/>
      <c r="C165" s="2"/>
      <c r="D165" s="2"/>
      <c r="E165" s="2"/>
      <c r="F165" s="2"/>
      <c r="G165" s="2"/>
      <c r="H165" s="2"/>
      <c r="I165" s="2"/>
      <c r="J165" s="2"/>
      <c r="K165" s="2"/>
      <c r="L165" s="2"/>
      <c r="M165" s="2"/>
      <c r="N165" s="2"/>
      <c r="O165" s="2"/>
    </row>
    <row r="166" spans="2:15">
      <c r="B166" s="2"/>
      <c r="C166" s="2"/>
      <c r="D166" s="2"/>
      <c r="E166" s="2"/>
      <c r="F166" s="2"/>
      <c r="G166" s="2"/>
      <c r="H166" s="2"/>
      <c r="I166" s="2"/>
      <c r="J166" s="2"/>
      <c r="K166" s="2"/>
      <c r="L166" s="2"/>
      <c r="M166" s="2"/>
      <c r="N166" s="2"/>
      <c r="O166" s="2"/>
    </row>
    <row r="167" spans="2:15">
      <c r="B167" s="2"/>
      <c r="C167" s="2"/>
      <c r="D167" s="2"/>
      <c r="E167" s="2"/>
      <c r="F167" s="2"/>
      <c r="G167" s="2"/>
      <c r="H167" s="2"/>
      <c r="I167" s="2"/>
      <c r="J167" s="2"/>
      <c r="K167" s="2"/>
      <c r="L167" s="2"/>
      <c r="M167" s="2"/>
      <c r="N167" s="2"/>
      <c r="O167" s="2"/>
    </row>
    <row r="168" spans="2:15">
      <c r="B168" s="2"/>
      <c r="C168" s="2"/>
      <c r="D168" s="2"/>
      <c r="E168" s="2"/>
      <c r="F168" s="2"/>
      <c r="G168" s="2"/>
      <c r="H168" s="2"/>
      <c r="I168" s="2"/>
      <c r="J168" s="2"/>
      <c r="K168" s="2"/>
      <c r="L168" s="2"/>
      <c r="M168" s="2"/>
      <c r="N168" s="2"/>
      <c r="O168" s="2"/>
    </row>
  </sheetData>
  <mergeCells count="49">
    <mergeCell ref="L22:M22"/>
    <mergeCell ref="H20:J20"/>
    <mergeCell ref="B21:C21"/>
    <mergeCell ref="B19:B20"/>
    <mergeCell ref="L4:M4"/>
    <mergeCell ref="C6:I6"/>
    <mergeCell ref="J6:M6"/>
    <mergeCell ref="L19:M19"/>
    <mergeCell ref="L13:M13"/>
    <mergeCell ref="H13:J13"/>
    <mergeCell ref="L16:M16"/>
    <mergeCell ref="L15:M15"/>
    <mergeCell ref="L14:M14"/>
    <mergeCell ref="E17:F17"/>
    <mergeCell ref="E13:F13"/>
    <mergeCell ref="H19:J19"/>
    <mergeCell ref="B12:F12"/>
    <mergeCell ref="I28:M28"/>
    <mergeCell ref="L26:M26"/>
    <mergeCell ref="B22:C22"/>
    <mergeCell ref="B25:C25"/>
    <mergeCell ref="B26:C26"/>
    <mergeCell ref="B27:F27"/>
    <mergeCell ref="H27:J27"/>
    <mergeCell ref="H25:J25"/>
    <mergeCell ref="H24:J24"/>
    <mergeCell ref="H23:J23"/>
    <mergeCell ref="H22:J22"/>
    <mergeCell ref="L27:M27"/>
    <mergeCell ref="L25:M25"/>
    <mergeCell ref="H26:J26"/>
    <mergeCell ref="L24:M24"/>
    <mergeCell ref="L23:M23"/>
    <mergeCell ref="A1:N1"/>
    <mergeCell ref="E21:F21"/>
    <mergeCell ref="H18:J18"/>
    <mergeCell ref="H17:J17"/>
    <mergeCell ref="H16:J16"/>
    <mergeCell ref="H15:J15"/>
    <mergeCell ref="H14:J14"/>
    <mergeCell ref="H21:J21"/>
    <mergeCell ref="G12:M12"/>
    <mergeCell ref="L21:M21"/>
    <mergeCell ref="L20:M20"/>
    <mergeCell ref="L17:M17"/>
    <mergeCell ref="L18:M18"/>
    <mergeCell ref="C3:E3"/>
    <mergeCell ref="G3:J3"/>
    <mergeCell ref="L3:M3"/>
  </mergeCells>
  <pageMargins left="0.7" right="0.7" top="0.75" bottom="0.75" header="0.3" footer="0.3"/>
  <pageSetup scale="70" orientation="landscape"/>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Validations!$A$4:$A$7</xm:f>
          </x14:formula1>
          <xm:sqref>L24:M24</xm:sqref>
        </x14:dataValidation>
        <x14:dataValidation type="list" allowBlank="1" showInputMessage="1" showErrorMessage="1">
          <x14:formula1>
            <xm:f>Validations!$B$4:$B$8</xm:f>
          </x14:formula1>
          <xm:sqref>C13</xm:sqref>
        </x14:dataValidation>
        <x14:dataValidation type="list" allowBlank="1" showInputMessage="1" showErrorMessage="1">
          <x14:formula1>
            <xm:f>Validations!$C$4:$C$8</xm:f>
          </x14:formula1>
          <xm:sqref>C15</xm:sqref>
        </x14:dataValidation>
        <x14:dataValidation type="list" allowBlank="1" showInputMessage="1" showErrorMessage="1">
          <x14:formula1>
            <xm:f>Validations!$D$4:$D$8</xm:f>
          </x14:formula1>
          <xm:sqref>C17</xm:sqref>
        </x14:dataValidation>
        <x14:dataValidation type="list" allowBlank="1" showInputMessage="1" showErrorMessage="1">
          <x14:formula1>
            <xm:f>Validations!$E$4:$E$6</xm:f>
          </x14:formula1>
          <xm:sqref>C4</xm:sqref>
        </x14:dataValidation>
        <x14:dataValidation type="list" allowBlank="1" showInputMessage="1" showErrorMessage="1">
          <x14:formula1>
            <xm:f>Validations!$F$4:$F$6</xm:f>
          </x14:formula1>
          <xm:sqref>D4</xm:sqref>
        </x14:dataValidation>
        <x14:dataValidation type="list" allowBlank="1" showInputMessage="1" showErrorMessage="1">
          <x14:formula1>
            <xm:f>Validations!$H$4:$H$11</xm:f>
          </x14:formula1>
          <xm:sqref>L14:M15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opLeftCell="B1" workbookViewId="0">
      <selection activeCell="O5" sqref="O5"/>
    </sheetView>
  </sheetViews>
  <sheetFormatPr baseColWidth="10" defaultColWidth="12" defaultRowHeight="72" customHeight="1" x14ac:dyDescent="0"/>
  <cols>
    <col min="1" max="1" width="7.1640625" style="100" customWidth="1"/>
    <col min="2" max="2" width="2.83203125" style="100" customWidth="1"/>
    <col min="3" max="8" width="12" style="100"/>
    <col min="9" max="9" width="2.83203125" style="100" customWidth="1"/>
    <col min="10" max="10" width="12" style="100" customWidth="1"/>
    <col min="11" max="15" width="12" style="100"/>
    <col min="16" max="16" width="2.83203125" style="100" customWidth="1"/>
    <col min="17" max="22" width="12" style="100"/>
    <col min="23" max="23" width="2.83203125" style="100" customWidth="1"/>
    <col min="24" max="29" width="12" style="100"/>
    <col min="30" max="30" width="3" style="100" customWidth="1"/>
    <col min="31" max="36" width="12" style="100"/>
    <col min="37" max="37" width="3" style="100" customWidth="1"/>
    <col min="38" max="43" width="12" style="100"/>
    <col min="44" max="44" width="3" style="100" customWidth="1"/>
    <col min="45" max="16384" width="12" style="100"/>
  </cols>
  <sheetData>
    <row r="1" spans="1:21" ht="30">
      <c r="C1" s="134" t="s">
        <v>131</v>
      </c>
      <c r="D1" s="134"/>
      <c r="E1" s="134"/>
      <c r="F1" s="98"/>
      <c r="G1" s="101" t="s">
        <v>132</v>
      </c>
      <c r="H1" s="102" t="s">
        <v>135</v>
      </c>
      <c r="J1" s="124" t="s">
        <v>195</v>
      </c>
      <c r="K1" s="125" t="str">
        <f>INDEX('Cheat Sheet'!A2:K9,MATCH(H1,'Cheat Sheet'!A2:A9,0),2)</f>
        <v>Fewer than 20</v>
      </c>
      <c r="L1" s="124" t="s">
        <v>197</v>
      </c>
      <c r="M1" s="102">
        <v>1</v>
      </c>
      <c r="N1" s="124" t="s">
        <v>249</v>
      </c>
      <c r="O1" s="102">
        <v>0</v>
      </c>
      <c r="Q1" s="101"/>
      <c r="R1" s="123"/>
      <c r="S1" s="101"/>
      <c r="U1" s="101"/>
    </row>
    <row r="2" spans="1:21" ht="30">
      <c r="G2" s="101" t="s">
        <v>134</v>
      </c>
      <c r="H2" s="102" t="str">
        <f>INDEX('Cheat Sheet'!A2:K9,MATCH(H1,'Cheat Sheet'!A2:A9,0),6)</f>
        <v>50 gp</v>
      </c>
      <c r="J2" s="124" t="s">
        <v>194</v>
      </c>
      <c r="K2" s="102" t="str">
        <f>INDEX('Cheat Sheet'!A2:K9,MATCH(H1,'Cheat Sheet'!A2:A9,0),7)</f>
        <v>500 gp</v>
      </c>
      <c r="L2" s="124" t="s">
        <v>196</v>
      </c>
      <c r="M2" s="102" t="str">
        <f>INDEX('Cheat Sheet'!A2:K9,MATCH(H1,'Cheat Sheet'!A2:A9,0),8)</f>
        <v>1st</v>
      </c>
      <c r="N2" s="101"/>
      <c r="Q2" s="101"/>
    </row>
    <row r="3" spans="1:21" ht="21" customHeight="1">
      <c r="C3" s="98"/>
      <c r="D3" s="98"/>
      <c r="E3" s="98"/>
      <c r="F3" s="101"/>
      <c r="G3" s="102"/>
      <c r="J3" s="101"/>
      <c r="L3" s="101"/>
      <c r="N3" s="101"/>
      <c r="Q3" s="101"/>
    </row>
    <row r="4" spans="1:21" ht="18" customHeight="1" thickBot="1">
      <c r="C4" s="135" t="s">
        <v>70</v>
      </c>
      <c r="D4" s="135"/>
      <c r="E4" s="135"/>
      <c r="F4" s="135"/>
      <c r="G4" s="135"/>
      <c r="H4" s="135"/>
    </row>
    <row r="5" spans="1:21" ht="72" customHeight="1" thickTop="1">
      <c r="A5" s="103"/>
      <c r="B5" s="136" t="s">
        <v>70</v>
      </c>
      <c r="C5" s="104"/>
      <c r="D5" s="105"/>
      <c r="E5" s="106"/>
      <c r="F5" s="105"/>
      <c r="G5" s="106"/>
      <c r="H5" s="107"/>
      <c r="I5" s="137" t="s">
        <v>70</v>
      </c>
    </row>
    <row r="6" spans="1:21" ht="72" customHeight="1" thickBot="1">
      <c r="A6" s="103"/>
      <c r="B6" s="136"/>
      <c r="C6" s="108"/>
      <c r="D6" s="109"/>
      <c r="E6" s="110"/>
      <c r="F6" s="109"/>
      <c r="G6" s="110"/>
      <c r="H6" s="111"/>
      <c r="I6" s="137"/>
    </row>
    <row r="7" spans="1:21" ht="72" customHeight="1">
      <c r="A7" s="103"/>
      <c r="B7" s="136"/>
      <c r="C7" s="112"/>
      <c r="D7" s="113"/>
      <c r="E7" s="114"/>
      <c r="F7" s="113"/>
      <c r="G7" s="114"/>
      <c r="H7" s="115"/>
      <c r="I7" s="137"/>
    </row>
    <row r="8" spans="1:21" ht="72" customHeight="1" thickBot="1">
      <c r="A8" s="103"/>
      <c r="B8" s="136"/>
      <c r="C8" s="108"/>
      <c r="D8" s="109"/>
      <c r="E8" s="110"/>
      <c r="F8" s="109"/>
      <c r="G8" s="110"/>
      <c r="H8" s="111"/>
      <c r="I8" s="137"/>
    </row>
    <row r="9" spans="1:21" ht="72" customHeight="1">
      <c r="A9" s="103"/>
      <c r="B9" s="136"/>
      <c r="C9" s="112"/>
      <c r="D9" s="113"/>
      <c r="E9" s="114"/>
      <c r="F9" s="113"/>
      <c r="G9" s="116"/>
      <c r="H9" s="117"/>
      <c r="I9" s="137"/>
    </row>
    <row r="10" spans="1:21" ht="72" customHeight="1" thickBot="1">
      <c r="A10" s="103"/>
      <c r="B10" s="136"/>
      <c r="C10" s="118"/>
      <c r="D10" s="119"/>
      <c r="E10" s="120"/>
      <c r="F10" s="119"/>
      <c r="G10" s="121"/>
      <c r="H10" s="122"/>
      <c r="I10" s="137"/>
    </row>
    <row r="11" spans="1:21" ht="18" customHeight="1" thickTop="1">
      <c r="C11" s="138" t="s">
        <v>70</v>
      </c>
      <c r="D11" s="138"/>
      <c r="E11" s="138"/>
      <c r="F11" s="138"/>
      <c r="G11" s="138"/>
      <c r="H11" s="138"/>
    </row>
    <row r="12" spans="1:21" ht="72" customHeight="1">
      <c r="C12" s="103"/>
      <c r="D12" s="103"/>
      <c r="E12" s="103"/>
      <c r="F12" s="103"/>
      <c r="G12" s="103"/>
      <c r="H12" s="103"/>
    </row>
    <row r="18" ht="18" customHeight="1"/>
    <row r="25" ht="18" customHeight="1"/>
    <row r="32" ht="18" customHeight="1"/>
    <row r="39" ht="18" customHeight="1"/>
  </sheetData>
  <mergeCells count="5">
    <mergeCell ref="C4:H4"/>
    <mergeCell ref="B5:B10"/>
    <mergeCell ref="I5:I10"/>
    <mergeCell ref="C11:H11"/>
    <mergeCell ref="C1:E1"/>
  </mergeCells>
  <conditionalFormatting sqref="C4:H4">
    <cfRule type="cellIs" dxfId="23" priority="8" operator="equal">
      <formula>"Mountain"</formula>
    </cfRule>
    <cfRule type="cellIs" dxfId="22" priority="10" operator="equal">
      <formula>"Land"</formula>
    </cfRule>
    <cfRule type="cellIs" dxfId="21" priority="12" operator="equal">
      <formula>"Water"</formula>
    </cfRule>
  </conditionalFormatting>
  <conditionalFormatting sqref="I5:I10">
    <cfRule type="cellIs" dxfId="20" priority="4" operator="equal">
      <formula>"Mountain"</formula>
    </cfRule>
    <cfRule type="cellIs" dxfId="19" priority="9" operator="equal">
      <formula>"Land"</formula>
    </cfRule>
    <cfRule type="cellIs" dxfId="18" priority="11" operator="equal">
      <formula>"Water"</formula>
    </cfRule>
  </conditionalFormatting>
  <conditionalFormatting sqref="C11:H11">
    <cfRule type="cellIs" dxfId="17" priority="5" operator="equal">
      <formula>"Mountain"</formula>
    </cfRule>
    <cfRule type="cellIs" dxfId="16" priority="6" operator="equal">
      <formula>"Land"</formula>
    </cfRule>
    <cfRule type="cellIs" dxfId="15" priority="7" operator="equal">
      <formula>"Water"</formula>
    </cfRule>
  </conditionalFormatting>
  <conditionalFormatting sqref="B5:B10">
    <cfRule type="cellIs" dxfId="14" priority="1" operator="equal">
      <formula>"Mountain"</formula>
    </cfRule>
    <cfRule type="cellIs" dxfId="13" priority="2" operator="equal">
      <formula>"Land"</formula>
    </cfRule>
    <cfRule type="cellIs" dxfId="12" priority="3" operator="equal">
      <formula>"Water"</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Validations!$A$12:$A$19</xm:f>
          </x14:formula1>
          <xm:sqref>G3</xm:sqref>
        </x14:dataValidation>
        <x14:dataValidation type="list" allowBlank="1" showInputMessage="1" showErrorMessage="1">
          <x14:formula1>
            <xm:f>Validations!$G$4:$G$6</xm:f>
          </x14:formula1>
          <xm:sqref>C4:H4 C11:H11 I5:I10 B5:B10</xm:sqref>
        </x14:dataValidation>
        <x14:dataValidation type="list" allowBlank="1" showInputMessage="1" showErrorMessage="1">
          <x14:formula1>
            <xm:f>'Cheat Sheet'!$A$2:$A$9</xm:f>
          </x14:formula1>
          <xm:sqref>H1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G1" sqref="G1"/>
    </sheetView>
  </sheetViews>
  <sheetFormatPr baseColWidth="10" defaultColWidth="12" defaultRowHeight="72" customHeight="1" x14ac:dyDescent="0"/>
  <cols>
    <col min="1" max="1" width="2.83203125" style="78" customWidth="1"/>
    <col min="2" max="7" width="12" style="78"/>
    <col min="8" max="8" width="2.83203125" style="78" customWidth="1"/>
    <col min="9" max="9" width="12" style="78" customWidth="1"/>
    <col min="10" max="14" width="12" style="78"/>
    <col min="15" max="15" width="2.83203125" style="78" customWidth="1"/>
    <col min="16" max="21" width="12" style="78"/>
    <col min="22" max="22" width="2.83203125" style="78" customWidth="1"/>
    <col min="23" max="28" width="12" style="78"/>
    <col min="29" max="29" width="3" style="78" customWidth="1"/>
    <col min="30" max="35" width="12" style="78"/>
    <col min="36" max="36" width="3" style="78" customWidth="1"/>
    <col min="37" max="42" width="12" style="78"/>
    <col min="43" max="43" width="3" style="78" customWidth="1"/>
    <col min="44" max="16384" width="12" style="78"/>
  </cols>
  <sheetData>
    <row r="1" spans="1:8" s="100" customFormat="1" ht="43" customHeight="1">
      <c r="B1" s="98" t="s">
        <v>131</v>
      </c>
      <c r="C1" s="98"/>
      <c r="D1" s="98"/>
      <c r="F1" s="101" t="s">
        <v>132</v>
      </c>
      <c r="G1" s="102" t="s">
        <v>115</v>
      </c>
    </row>
    <row r="2" spans="1:8" ht="18" customHeight="1" thickBot="1">
      <c r="B2" s="179" t="s">
        <v>70</v>
      </c>
      <c r="C2" s="179"/>
      <c r="D2" s="179"/>
      <c r="E2" s="179"/>
      <c r="F2" s="179"/>
      <c r="G2" s="179"/>
    </row>
    <row r="3" spans="1:8" ht="72" customHeight="1" thickTop="1">
      <c r="A3" s="180" t="s">
        <v>70</v>
      </c>
      <c r="B3" s="84"/>
      <c r="C3" s="90"/>
      <c r="D3" s="91"/>
      <c r="E3" s="90"/>
      <c r="F3" s="91"/>
      <c r="G3" s="85"/>
      <c r="H3" s="180" t="s">
        <v>70</v>
      </c>
    </row>
    <row r="4" spans="1:8" ht="72" customHeight="1" thickBot="1">
      <c r="A4" s="180"/>
      <c r="B4" s="92"/>
      <c r="C4" s="83"/>
      <c r="D4" s="82"/>
      <c r="E4" s="83"/>
      <c r="F4" s="82"/>
      <c r="G4" s="93"/>
      <c r="H4" s="180"/>
    </row>
    <row r="5" spans="1:8" ht="72" customHeight="1">
      <c r="A5" s="180"/>
      <c r="B5" s="94"/>
      <c r="C5" s="80"/>
      <c r="D5" s="79"/>
      <c r="E5" s="80"/>
      <c r="F5" s="79"/>
      <c r="G5" s="95"/>
      <c r="H5" s="180"/>
    </row>
    <row r="6" spans="1:8" ht="72" customHeight="1" thickBot="1">
      <c r="A6" s="180"/>
      <c r="B6" s="92"/>
      <c r="C6" s="83"/>
      <c r="D6" s="82"/>
      <c r="E6" s="83"/>
      <c r="F6" s="82"/>
      <c r="G6" s="93"/>
      <c r="H6" s="180"/>
    </row>
    <row r="7" spans="1:8" ht="72" customHeight="1">
      <c r="A7" s="180"/>
      <c r="B7" s="94"/>
      <c r="C7" s="80"/>
      <c r="D7" s="79"/>
      <c r="E7" s="80"/>
      <c r="F7" s="81"/>
      <c r="G7" s="86"/>
      <c r="H7" s="180"/>
    </row>
    <row r="8" spans="1:8" ht="72" customHeight="1" thickBot="1">
      <c r="A8" s="180"/>
      <c r="B8" s="87"/>
      <c r="C8" s="96"/>
      <c r="D8" s="97"/>
      <c r="E8" s="96"/>
      <c r="F8" s="88"/>
      <c r="G8" s="89"/>
      <c r="H8" s="180"/>
    </row>
    <row r="9" spans="1:8" ht="18" customHeight="1" thickTop="1">
      <c r="B9" s="181" t="s">
        <v>70</v>
      </c>
      <c r="C9" s="181"/>
      <c r="D9" s="181"/>
      <c r="E9" s="181"/>
      <c r="F9" s="181"/>
      <c r="G9" s="181"/>
    </row>
    <row r="10" spans="1:8" ht="72" customHeight="1">
      <c r="B10" s="99"/>
      <c r="C10" s="99"/>
      <c r="D10" s="99"/>
      <c r="E10" s="99"/>
      <c r="F10" s="99"/>
      <c r="G10" s="99"/>
    </row>
    <row r="16" spans="1:8" ht="18" customHeight="1"/>
    <row r="23" ht="18" customHeight="1"/>
    <row r="30" ht="18" customHeight="1"/>
    <row r="37" ht="18" customHeight="1"/>
  </sheetData>
  <mergeCells count="4">
    <mergeCell ref="B2:G2"/>
    <mergeCell ref="H3:H8"/>
    <mergeCell ref="B9:G9"/>
    <mergeCell ref="A3:A8"/>
  </mergeCells>
  <conditionalFormatting sqref="B2:G2">
    <cfRule type="cellIs" dxfId="11" priority="8" operator="equal">
      <formula>"Mountain"</formula>
    </cfRule>
    <cfRule type="cellIs" dxfId="10" priority="14" operator="equal">
      <formula>"Land"</formula>
    </cfRule>
    <cfRule type="cellIs" dxfId="9" priority="18" operator="equal">
      <formula>"Water"</formula>
    </cfRule>
  </conditionalFormatting>
  <conditionalFormatting sqref="H3:H8">
    <cfRule type="cellIs" dxfId="8" priority="4" operator="equal">
      <formula>"Mountain"</formula>
    </cfRule>
    <cfRule type="cellIs" dxfId="7" priority="11" operator="equal">
      <formula>"Land"</formula>
    </cfRule>
    <cfRule type="cellIs" dxfId="6" priority="15" operator="equal">
      <formula>"Water"</formula>
    </cfRule>
  </conditionalFormatting>
  <conditionalFormatting sqref="B9:G9">
    <cfRule type="cellIs" dxfId="5" priority="5" operator="equal">
      <formula>"Mountain"</formula>
    </cfRule>
    <cfRule type="cellIs" dxfId="4" priority="6" operator="equal">
      <formula>"Land"</formula>
    </cfRule>
    <cfRule type="cellIs" dxfId="3" priority="7" operator="equal">
      <formula>"Water"</formula>
    </cfRule>
  </conditionalFormatting>
  <conditionalFormatting sqref="A3:A8">
    <cfRule type="cellIs" dxfId="2" priority="1" operator="equal">
      <formula>"Mountain"</formula>
    </cfRule>
    <cfRule type="cellIs" dxfId="1" priority="2" operator="equal">
      <formula>"Land"</formula>
    </cfRule>
    <cfRule type="cellIs" dxfId="0" priority="3" operator="equal">
      <formula>"Water"</formula>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Validations!$G$4:$G$6</xm:f>
          </x14:formula1>
          <xm:sqref>B2:G2 B9:G9 H3:H8 A3:A8</xm:sqref>
        </x14:dataValidation>
        <x14:dataValidation type="list" allowBlank="1" showInputMessage="1" showErrorMessage="1">
          <x14:formula1>
            <xm:f>Validations!$A$12:$A$19</xm:f>
          </x14:formula1>
          <xm:sqref>G1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125" zoomScaleNormal="125" zoomScalePageLayoutView="125" workbookViewId="0">
      <selection activeCell="G13" sqref="G13"/>
    </sheetView>
  </sheetViews>
  <sheetFormatPr baseColWidth="10" defaultRowHeight="14" x14ac:dyDescent="0"/>
  <cols>
    <col min="1" max="1" width="16.1640625" bestFit="1" customWidth="1"/>
    <col min="2" max="2" width="10.83203125" style="184"/>
    <col min="3" max="5" width="10.83203125" style="185"/>
    <col min="6" max="6" width="10.83203125" style="186"/>
    <col min="7" max="10" width="10.83203125" style="1"/>
    <col min="11" max="11" width="10.83203125" style="186"/>
  </cols>
  <sheetData>
    <row r="1" spans="1:11">
      <c r="A1" s="38" t="s">
        <v>235</v>
      </c>
      <c r="B1" s="184">
        <f>COUNTA(B4:B1048576)</f>
        <v>0</v>
      </c>
      <c r="C1" s="185">
        <f>COUNTA(C4:C1048576)</f>
        <v>0</v>
      </c>
      <c r="D1" s="185">
        <f>COUNTA(D4:D1048576)</f>
        <v>0</v>
      </c>
      <c r="E1" s="185">
        <f>COUNTA(E4:E1048576)</f>
        <v>0</v>
      </c>
      <c r="F1" s="186">
        <f>COUNTA(F4:F1048576)</f>
        <v>0</v>
      </c>
      <c r="G1" s="1">
        <f>COUNTA(G4:G1048576)</f>
        <v>0</v>
      </c>
      <c r="H1" s="1">
        <f>COUNTA(H4:H1048576)</f>
        <v>0</v>
      </c>
      <c r="I1" s="1">
        <f>COUNTA(I4:I1048576)</f>
        <v>0</v>
      </c>
      <c r="J1" s="1">
        <f>COUNTA(J4:J1048576)</f>
        <v>0</v>
      </c>
      <c r="K1" s="186">
        <f>COUNTA(K4:K1048576)</f>
        <v>0</v>
      </c>
    </row>
    <row r="2" spans="1:11">
      <c r="B2" s="190" t="s">
        <v>245</v>
      </c>
      <c r="C2" s="191"/>
      <c r="D2" s="191"/>
      <c r="E2" s="191"/>
      <c r="F2" s="192"/>
      <c r="G2" s="190" t="s">
        <v>246</v>
      </c>
      <c r="H2" s="193"/>
      <c r="I2" s="193"/>
      <c r="J2" s="193"/>
      <c r="K2" s="192"/>
    </row>
    <row r="3" spans="1:11">
      <c r="A3" s="38" t="s">
        <v>247</v>
      </c>
      <c r="B3" s="187" t="s">
        <v>238</v>
      </c>
      <c r="C3" s="188" t="s">
        <v>243</v>
      </c>
      <c r="D3" s="188" t="s">
        <v>242</v>
      </c>
      <c r="E3" s="188" t="s">
        <v>241</v>
      </c>
      <c r="F3" s="189" t="s">
        <v>236</v>
      </c>
      <c r="G3" s="183" t="s">
        <v>237</v>
      </c>
      <c r="H3" s="183" t="s">
        <v>239</v>
      </c>
      <c r="I3" s="183" t="s">
        <v>240</v>
      </c>
      <c r="J3" s="183" t="s">
        <v>234</v>
      </c>
      <c r="K3" s="189" t="s">
        <v>244</v>
      </c>
    </row>
    <row r="4" spans="1:11">
      <c r="D4" s="127"/>
      <c r="H4" s="194"/>
      <c r="J4" s="194"/>
    </row>
  </sheetData>
  <mergeCells count="2">
    <mergeCell ref="B2:F2"/>
    <mergeCell ref="G2:K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F24" sqref="F24"/>
    </sheetView>
  </sheetViews>
  <sheetFormatPr baseColWidth="10" defaultRowHeight="18" x14ac:dyDescent="0"/>
  <cols>
    <col min="1" max="1" width="14.5" style="130" customWidth="1"/>
    <col min="2" max="2" width="18.1640625" style="130" bestFit="1" customWidth="1"/>
    <col min="3" max="3" width="15.5" style="130" customWidth="1"/>
    <col min="4" max="4" width="16.33203125" style="130" customWidth="1"/>
    <col min="5" max="5" width="9.33203125" style="131" bestFit="1" customWidth="1"/>
    <col min="6" max="6" width="12.83203125" style="131" bestFit="1" customWidth="1"/>
    <col min="7" max="7" width="11.6640625" style="131" bestFit="1" customWidth="1"/>
    <col min="8" max="8" width="10.33203125" style="133" bestFit="1" customWidth="1"/>
    <col min="9" max="11" width="10.5" style="130" bestFit="1" customWidth="1"/>
    <col min="12" max="12" width="8.83203125" style="130" bestFit="1" customWidth="1"/>
    <col min="13" max="13" width="8.6640625" style="130" bestFit="1" customWidth="1"/>
    <col min="14" max="16384" width="10.83203125" style="130"/>
  </cols>
  <sheetData>
    <row r="1" spans="1:11" ht="33" customHeight="1">
      <c r="A1" s="128" t="s">
        <v>139</v>
      </c>
      <c r="B1" s="128" t="s">
        <v>140</v>
      </c>
      <c r="C1" s="129" t="s">
        <v>150</v>
      </c>
      <c r="D1" s="129" t="s">
        <v>151</v>
      </c>
      <c r="E1" s="129" t="s">
        <v>152</v>
      </c>
      <c r="F1" s="128" t="s">
        <v>153</v>
      </c>
      <c r="G1" s="128" t="s">
        <v>181</v>
      </c>
      <c r="H1" s="128" t="s">
        <v>193</v>
      </c>
      <c r="I1" s="128" t="s">
        <v>190</v>
      </c>
      <c r="J1" s="128" t="s">
        <v>191</v>
      </c>
      <c r="K1" s="128" t="s">
        <v>192</v>
      </c>
    </row>
    <row r="2" spans="1:11">
      <c r="A2" s="130" t="s">
        <v>135</v>
      </c>
      <c r="B2" s="130" t="s">
        <v>136</v>
      </c>
      <c r="C2" s="131" t="s">
        <v>154</v>
      </c>
      <c r="D2" s="131">
        <v>1</v>
      </c>
      <c r="E2" s="131" t="s">
        <v>155</v>
      </c>
      <c r="F2" s="130" t="s">
        <v>156</v>
      </c>
      <c r="G2" s="130" t="s">
        <v>157</v>
      </c>
      <c r="H2" s="130" t="s">
        <v>158</v>
      </c>
      <c r="I2" s="130" t="s">
        <v>182</v>
      </c>
      <c r="J2" s="130" t="s">
        <v>183</v>
      </c>
      <c r="K2" s="130" t="s">
        <v>183</v>
      </c>
    </row>
    <row r="3" spans="1:11">
      <c r="A3" s="130" t="s">
        <v>116</v>
      </c>
      <c r="B3" s="130" t="s">
        <v>137</v>
      </c>
      <c r="C3" s="131" t="s">
        <v>159</v>
      </c>
      <c r="D3" s="131">
        <v>1</v>
      </c>
      <c r="E3" s="131" t="s">
        <v>160</v>
      </c>
      <c r="F3" s="130" t="s">
        <v>161</v>
      </c>
      <c r="G3" s="130" t="s">
        <v>162</v>
      </c>
      <c r="H3" s="130" t="s">
        <v>163</v>
      </c>
      <c r="I3" s="130" t="s">
        <v>184</v>
      </c>
      <c r="J3" s="130" t="s">
        <v>183</v>
      </c>
      <c r="K3" s="130" t="s">
        <v>183</v>
      </c>
    </row>
    <row r="4" spans="1:11">
      <c r="A4" s="130" t="s">
        <v>117</v>
      </c>
      <c r="B4" s="130" t="s">
        <v>138</v>
      </c>
      <c r="C4" s="131" t="s">
        <v>164</v>
      </c>
      <c r="D4" s="131">
        <v>2</v>
      </c>
      <c r="E4" s="131">
        <v>0</v>
      </c>
      <c r="F4" s="130" t="s">
        <v>157</v>
      </c>
      <c r="G4" s="130" t="s">
        <v>165</v>
      </c>
      <c r="H4" s="130" t="s">
        <v>166</v>
      </c>
      <c r="I4" s="130" t="s">
        <v>185</v>
      </c>
      <c r="J4" s="130" t="s">
        <v>182</v>
      </c>
      <c r="K4" s="130" t="s">
        <v>183</v>
      </c>
    </row>
    <row r="5" spans="1:11">
      <c r="A5" s="130" t="s">
        <v>141</v>
      </c>
      <c r="B5" s="130" t="s">
        <v>142</v>
      </c>
      <c r="C5" s="131">
        <v>0</v>
      </c>
      <c r="D5" s="131">
        <v>2</v>
      </c>
      <c r="E5" s="131">
        <v>0</v>
      </c>
      <c r="F5" s="130" t="s">
        <v>162</v>
      </c>
      <c r="G5" s="130" t="s">
        <v>167</v>
      </c>
      <c r="H5" s="130" t="s">
        <v>168</v>
      </c>
      <c r="I5" s="130" t="s">
        <v>186</v>
      </c>
      <c r="J5" s="130" t="s">
        <v>184</v>
      </c>
      <c r="K5" s="130" t="s">
        <v>183</v>
      </c>
    </row>
    <row r="6" spans="1:11">
      <c r="A6" s="130" t="s">
        <v>143</v>
      </c>
      <c r="B6" s="130" t="s">
        <v>144</v>
      </c>
      <c r="C6" s="131">
        <v>0</v>
      </c>
      <c r="D6" s="131">
        <v>3</v>
      </c>
      <c r="E6" s="131">
        <v>5</v>
      </c>
      <c r="F6" s="130" t="s">
        <v>169</v>
      </c>
      <c r="G6" s="130" t="s">
        <v>170</v>
      </c>
      <c r="H6" s="130" t="s">
        <v>171</v>
      </c>
      <c r="I6" s="130" t="s">
        <v>186</v>
      </c>
      <c r="J6" s="130" t="s">
        <v>185</v>
      </c>
      <c r="K6" s="130" t="s">
        <v>182</v>
      </c>
    </row>
    <row r="7" spans="1:11">
      <c r="A7" s="130" t="s">
        <v>145</v>
      </c>
      <c r="B7" s="130" t="s">
        <v>146</v>
      </c>
      <c r="C7" s="131">
        <v>1</v>
      </c>
      <c r="D7" s="131">
        <v>4</v>
      </c>
      <c r="E7" s="131">
        <v>5</v>
      </c>
      <c r="F7" s="130" t="s">
        <v>172</v>
      </c>
      <c r="G7" s="130" t="s">
        <v>173</v>
      </c>
      <c r="H7" s="130" t="s">
        <v>174</v>
      </c>
      <c r="I7" s="130" t="s">
        <v>187</v>
      </c>
      <c r="J7" s="130" t="s">
        <v>186</v>
      </c>
      <c r="K7" s="130" t="s">
        <v>184</v>
      </c>
    </row>
    <row r="8" spans="1:11">
      <c r="A8" s="130" t="s">
        <v>147</v>
      </c>
      <c r="B8" s="130" t="s">
        <v>148</v>
      </c>
      <c r="C8" s="131">
        <v>2</v>
      </c>
      <c r="D8" s="131">
        <v>5</v>
      </c>
      <c r="E8" s="131">
        <v>10</v>
      </c>
      <c r="F8" s="130" t="s">
        <v>175</v>
      </c>
      <c r="G8" s="130" t="s">
        <v>176</v>
      </c>
      <c r="H8" s="130" t="s">
        <v>177</v>
      </c>
      <c r="I8" s="130" t="s">
        <v>187</v>
      </c>
      <c r="J8" s="130" t="s">
        <v>186</v>
      </c>
      <c r="K8" s="130" t="s">
        <v>185</v>
      </c>
    </row>
    <row r="9" spans="1:11">
      <c r="A9" s="130" t="s">
        <v>118</v>
      </c>
      <c r="B9" s="130" t="s">
        <v>149</v>
      </c>
      <c r="C9" s="131">
        <v>4</v>
      </c>
      <c r="D9" s="131">
        <v>6</v>
      </c>
      <c r="E9" s="131">
        <v>10</v>
      </c>
      <c r="F9" s="130" t="s">
        <v>178</v>
      </c>
      <c r="G9" s="130" t="s">
        <v>179</v>
      </c>
      <c r="H9" s="130" t="s">
        <v>180</v>
      </c>
      <c r="I9" s="130" t="s">
        <v>188</v>
      </c>
      <c r="J9" s="130" t="s">
        <v>187</v>
      </c>
      <c r="K9" s="130" t="s">
        <v>186</v>
      </c>
    </row>
    <row r="10" spans="1:11">
      <c r="A10" s="132" t="s">
        <v>189</v>
      </c>
    </row>
    <row r="12" spans="1:11" ht="35">
      <c r="A12" s="128" t="s">
        <v>199</v>
      </c>
      <c r="B12" s="128" t="s">
        <v>200</v>
      </c>
      <c r="C12" s="128" t="s">
        <v>201</v>
      </c>
      <c r="K12" s="129"/>
    </row>
    <row r="13" spans="1:11">
      <c r="A13" s="130" t="s">
        <v>202</v>
      </c>
      <c r="B13" s="130" t="s">
        <v>162</v>
      </c>
      <c r="C13" s="130" t="s">
        <v>157</v>
      </c>
      <c r="K13" s="131"/>
    </row>
    <row r="14" spans="1:11">
      <c r="A14" s="130" t="s">
        <v>203</v>
      </c>
      <c r="B14" s="130" t="s">
        <v>169</v>
      </c>
      <c r="C14" s="130" t="s">
        <v>162</v>
      </c>
      <c r="K14" s="131"/>
    </row>
    <row r="15" spans="1:11">
      <c r="A15" s="130" t="s">
        <v>204</v>
      </c>
      <c r="B15" s="130" t="s">
        <v>205</v>
      </c>
      <c r="C15" s="130" t="s">
        <v>206</v>
      </c>
      <c r="K15" s="131"/>
    </row>
    <row r="16" spans="1:11">
      <c r="A16" s="130" t="s">
        <v>207</v>
      </c>
      <c r="B16" s="130" t="s">
        <v>172</v>
      </c>
      <c r="C16" s="130" t="s">
        <v>169</v>
      </c>
      <c r="K16" s="131"/>
    </row>
    <row r="17" spans="1:11">
      <c r="K17" s="131"/>
    </row>
    <row r="18" spans="1:11" ht="35">
      <c r="A18" s="128" t="s">
        <v>84</v>
      </c>
      <c r="B18" s="128" t="s">
        <v>233</v>
      </c>
      <c r="C18" s="129" t="s">
        <v>232</v>
      </c>
      <c r="D18" s="129" t="s">
        <v>231</v>
      </c>
      <c r="E18" s="128" t="s">
        <v>230</v>
      </c>
      <c r="F18" s="128" t="s">
        <v>229</v>
      </c>
      <c r="K18" s="131"/>
    </row>
    <row r="19" spans="1:11">
      <c r="A19" s="130" t="s">
        <v>250</v>
      </c>
      <c r="B19" s="130" t="s">
        <v>208</v>
      </c>
      <c r="C19" s="131" t="s">
        <v>209</v>
      </c>
      <c r="D19" s="131" t="s">
        <v>210</v>
      </c>
      <c r="E19" s="130" t="s">
        <v>183</v>
      </c>
      <c r="F19" s="130" t="s">
        <v>211</v>
      </c>
      <c r="K19" s="131"/>
    </row>
    <row r="20" spans="1:11">
      <c r="A20" s="130" t="s">
        <v>251</v>
      </c>
      <c r="B20" s="132" t="s">
        <v>252</v>
      </c>
      <c r="C20" s="196"/>
      <c r="D20" s="196"/>
      <c r="E20" s="132"/>
      <c r="F20" s="132"/>
      <c r="K20" s="131"/>
    </row>
    <row r="21" spans="1:11">
      <c r="A21" s="130" t="s">
        <v>212</v>
      </c>
      <c r="B21" s="130" t="s">
        <v>213</v>
      </c>
      <c r="C21" s="131" t="s">
        <v>214</v>
      </c>
      <c r="D21" s="131" t="s">
        <v>211</v>
      </c>
      <c r="E21" s="130" t="s">
        <v>210</v>
      </c>
      <c r="F21" s="130" t="s">
        <v>211</v>
      </c>
      <c r="K21" s="129"/>
    </row>
    <row r="22" spans="1:11">
      <c r="A22" s="130" t="s">
        <v>215</v>
      </c>
      <c r="B22" s="130" t="s">
        <v>213</v>
      </c>
      <c r="C22" s="131" t="s">
        <v>216</v>
      </c>
      <c r="D22" s="131" t="s">
        <v>211</v>
      </c>
      <c r="E22" s="130" t="s">
        <v>183</v>
      </c>
      <c r="F22" s="130" t="s">
        <v>217</v>
      </c>
      <c r="K22" s="131"/>
    </row>
    <row r="23" spans="1:11">
      <c r="A23" s="130" t="s">
        <v>218</v>
      </c>
      <c r="B23" s="130" t="s">
        <v>219</v>
      </c>
      <c r="C23" s="131" t="s">
        <v>214</v>
      </c>
      <c r="D23" s="131" t="s">
        <v>217</v>
      </c>
      <c r="E23" s="130" t="s">
        <v>211</v>
      </c>
      <c r="F23" s="130" t="s">
        <v>220</v>
      </c>
    </row>
    <row r="24" spans="1:11">
      <c r="A24" s="130" t="s">
        <v>221</v>
      </c>
      <c r="B24" s="130" t="s">
        <v>213</v>
      </c>
      <c r="C24" s="131" t="s">
        <v>222</v>
      </c>
      <c r="D24" s="131" t="s">
        <v>223</v>
      </c>
      <c r="E24" s="130" t="s">
        <v>183</v>
      </c>
      <c r="F24" s="130" t="s">
        <v>211</v>
      </c>
    </row>
    <row r="25" spans="1:11">
      <c r="A25" s="130" t="s">
        <v>224</v>
      </c>
      <c r="B25" s="130" t="s">
        <v>208</v>
      </c>
      <c r="C25" s="131" t="s">
        <v>209</v>
      </c>
      <c r="D25" s="131" t="s">
        <v>210</v>
      </c>
      <c r="E25" s="130" t="s">
        <v>183</v>
      </c>
      <c r="F25" s="130" t="s">
        <v>211</v>
      </c>
    </row>
    <row r="26" spans="1:11">
      <c r="A26" s="130" t="s">
        <v>225</v>
      </c>
      <c r="B26" s="130" t="s">
        <v>208</v>
      </c>
      <c r="C26" s="131" t="s">
        <v>222</v>
      </c>
      <c r="D26" s="131" t="s">
        <v>223</v>
      </c>
      <c r="E26" s="130" t="s">
        <v>183</v>
      </c>
      <c r="F26" s="130" t="s">
        <v>211</v>
      </c>
    </row>
    <row r="27" spans="1:11">
      <c r="A27" s="130" t="s">
        <v>226</v>
      </c>
      <c r="B27" s="130" t="s">
        <v>219</v>
      </c>
      <c r="C27" s="131" t="s">
        <v>227</v>
      </c>
      <c r="D27" s="131" t="s">
        <v>228</v>
      </c>
      <c r="E27" s="130" t="s">
        <v>217</v>
      </c>
      <c r="F27" s="130" t="s">
        <v>228</v>
      </c>
    </row>
    <row r="28" spans="1:11">
      <c r="A28" s="130" t="s">
        <v>71</v>
      </c>
      <c r="B28" s="130" t="s">
        <v>213</v>
      </c>
      <c r="C28" s="131" t="s">
        <v>183</v>
      </c>
      <c r="D28" s="131" t="s">
        <v>183</v>
      </c>
      <c r="E28" s="130" t="s">
        <v>183</v>
      </c>
      <c r="F28" s="130" t="s">
        <v>183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1" sqref="A11:B24"/>
    </sheetView>
  </sheetViews>
  <sheetFormatPr baseColWidth="10" defaultColWidth="8.83203125" defaultRowHeight="14" x14ac:dyDescent="0"/>
  <cols>
    <col min="1" max="1" width="15.83203125" bestFit="1" customWidth="1"/>
    <col min="2" max="2" width="18.1640625" bestFit="1" customWidth="1"/>
    <col min="3" max="3" width="14.33203125" bestFit="1" customWidth="1"/>
    <col min="5" max="5" width="10.5" bestFit="1" customWidth="1"/>
    <col min="6" max="6" width="9.83203125" bestFit="1" customWidth="1"/>
    <col min="7" max="7" width="9.5" bestFit="1" customWidth="1"/>
    <col min="8" max="8" width="25" bestFit="1" customWidth="1"/>
    <col min="10" max="10" width="15.6640625" bestFit="1" customWidth="1"/>
    <col min="11" max="11" width="19.6640625" bestFit="1" customWidth="1"/>
    <col min="12" max="12" width="24.5" bestFit="1" customWidth="1"/>
  </cols>
  <sheetData>
    <row r="1" spans="1:12" ht="20">
      <c r="A1" s="182" t="s">
        <v>114</v>
      </c>
      <c r="B1" s="182"/>
      <c r="C1" s="182"/>
      <c r="D1" s="182"/>
      <c r="E1" s="182"/>
      <c r="F1" s="182"/>
      <c r="G1" s="182"/>
      <c r="H1" s="182"/>
      <c r="I1" s="182"/>
      <c r="J1" s="182"/>
      <c r="K1" s="182"/>
      <c r="L1" s="182"/>
    </row>
    <row r="3" spans="1:12">
      <c r="A3" s="38" t="s">
        <v>29</v>
      </c>
      <c r="B3" s="38" t="s">
        <v>25</v>
      </c>
      <c r="C3" s="38" t="s">
        <v>50</v>
      </c>
      <c r="D3" s="38" t="s">
        <v>32</v>
      </c>
      <c r="E3" s="38" t="s">
        <v>60</v>
      </c>
      <c r="F3" s="38" t="s">
        <v>64</v>
      </c>
      <c r="G3" s="38" t="s">
        <v>69</v>
      </c>
      <c r="H3" s="38" t="s">
        <v>42</v>
      </c>
      <c r="I3" s="38" t="s">
        <v>87</v>
      </c>
      <c r="J3" s="38" t="s">
        <v>90</v>
      </c>
      <c r="K3" s="38" t="s">
        <v>96</v>
      </c>
      <c r="L3" s="38" t="s">
        <v>109</v>
      </c>
    </row>
    <row r="4" spans="1:12">
      <c r="A4" t="s">
        <v>51</v>
      </c>
      <c r="B4" t="s">
        <v>41</v>
      </c>
      <c r="C4" t="s">
        <v>41</v>
      </c>
      <c r="D4" t="s">
        <v>41</v>
      </c>
      <c r="E4" t="s">
        <v>61</v>
      </c>
      <c r="F4" t="s">
        <v>65</v>
      </c>
      <c r="G4" t="s">
        <v>70</v>
      </c>
      <c r="H4" t="s">
        <v>51</v>
      </c>
      <c r="I4" t="s">
        <v>88</v>
      </c>
      <c r="J4" t="s">
        <v>91</v>
      </c>
      <c r="K4" t="s">
        <v>97</v>
      </c>
      <c r="L4" t="s">
        <v>110</v>
      </c>
    </row>
    <row r="5" spans="1:12">
      <c r="A5" t="s">
        <v>2</v>
      </c>
      <c r="B5" t="s">
        <v>52</v>
      </c>
      <c r="C5" t="s">
        <v>56</v>
      </c>
      <c r="D5">
        <v>1</v>
      </c>
      <c r="E5" s="44" t="s">
        <v>67</v>
      </c>
      <c r="F5" t="s">
        <v>63</v>
      </c>
      <c r="G5" t="s">
        <v>71</v>
      </c>
      <c r="H5" t="s">
        <v>2</v>
      </c>
      <c r="I5" t="s">
        <v>89</v>
      </c>
      <c r="J5" t="s">
        <v>92</v>
      </c>
      <c r="K5" t="s">
        <v>98</v>
      </c>
      <c r="L5" t="s">
        <v>119</v>
      </c>
    </row>
    <row r="6" spans="1:12">
      <c r="A6" t="s">
        <v>3</v>
      </c>
      <c r="B6" t="s">
        <v>53</v>
      </c>
      <c r="C6" t="s">
        <v>57</v>
      </c>
      <c r="D6">
        <v>6</v>
      </c>
      <c r="E6" t="s">
        <v>62</v>
      </c>
      <c r="F6" t="s">
        <v>66</v>
      </c>
      <c r="G6" t="s">
        <v>125</v>
      </c>
      <c r="H6" t="s">
        <v>3</v>
      </c>
      <c r="J6" t="s">
        <v>93</v>
      </c>
      <c r="K6" t="s">
        <v>99</v>
      </c>
      <c r="L6" t="s">
        <v>120</v>
      </c>
    </row>
    <row r="7" spans="1:12">
      <c r="A7" t="s">
        <v>4</v>
      </c>
      <c r="B7" t="s">
        <v>54</v>
      </c>
      <c r="C7" t="s">
        <v>58</v>
      </c>
      <c r="D7">
        <v>12</v>
      </c>
      <c r="H7" t="s">
        <v>4</v>
      </c>
      <c r="J7" t="s">
        <v>94</v>
      </c>
      <c r="K7" t="s">
        <v>100</v>
      </c>
      <c r="L7" t="s">
        <v>121</v>
      </c>
    </row>
    <row r="8" spans="1:12">
      <c r="B8" t="s">
        <v>55</v>
      </c>
      <c r="C8" t="s">
        <v>59</v>
      </c>
      <c r="D8">
        <v>24</v>
      </c>
      <c r="H8" t="s">
        <v>74</v>
      </c>
      <c r="J8" t="s">
        <v>95</v>
      </c>
      <c r="K8" t="s">
        <v>101</v>
      </c>
      <c r="L8" t="s">
        <v>122</v>
      </c>
    </row>
    <row r="9" spans="1:12">
      <c r="H9" t="s">
        <v>75</v>
      </c>
      <c r="K9" t="s">
        <v>102</v>
      </c>
      <c r="L9" t="s">
        <v>123</v>
      </c>
    </row>
    <row r="10" spans="1:12">
      <c r="H10" t="s">
        <v>76</v>
      </c>
      <c r="K10" t="s">
        <v>103</v>
      </c>
      <c r="L10" t="s">
        <v>124</v>
      </c>
    </row>
    <row r="11" spans="1:12">
      <c r="A11" s="38"/>
      <c r="B11" s="38"/>
      <c r="H11" t="s">
        <v>40</v>
      </c>
      <c r="K11" t="s">
        <v>104</v>
      </c>
      <c r="L11" t="s">
        <v>111</v>
      </c>
    </row>
    <row r="12" spans="1:12">
      <c r="B12" s="1"/>
      <c r="K12" t="s">
        <v>105</v>
      </c>
      <c r="L12" t="s">
        <v>112</v>
      </c>
    </row>
    <row r="13" spans="1:12">
      <c r="B13" s="38"/>
      <c r="K13" t="s">
        <v>106</v>
      </c>
      <c r="L13" t="s">
        <v>113</v>
      </c>
    </row>
    <row r="14" spans="1:12">
      <c r="B14" s="1"/>
      <c r="K14" t="s">
        <v>107</v>
      </c>
    </row>
    <row r="15" spans="1:12">
      <c r="B15" s="38"/>
      <c r="K15" t="s">
        <v>108</v>
      </c>
    </row>
    <row r="16" spans="1:12">
      <c r="B16" s="1"/>
    </row>
    <row r="17" spans="2:2">
      <c r="B17" s="38"/>
    </row>
    <row r="18" spans="2:2">
      <c r="B18" s="1"/>
    </row>
    <row r="19" spans="2:2">
      <c r="B19" s="38"/>
    </row>
    <row r="20" spans="2:2">
      <c r="B20" s="1"/>
    </row>
    <row r="21" spans="2:2">
      <c r="B21" s="38"/>
    </row>
  </sheetData>
  <mergeCells count="1">
    <mergeCell ref="A1:L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4" sqref="D4"/>
    </sheetView>
  </sheetViews>
  <sheetFormatPr baseColWidth="10" defaultColWidth="8.83203125" defaultRowHeight="14" x14ac:dyDescent="0"/>
  <cols>
    <col min="1" max="1" width="8.83203125" style="77"/>
    <col min="4" max="4" width="29.5" bestFit="1" customWidth="1"/>
  </cols>
  <sheetData>
    <row r="1" spans="1:4">
      <c r="A1" s="77">
        <v>1</v>
      </c>
      <c r="B1" t="s">
        <v>129</v>
      </c>
      <c r="C1" s="76">
        <v>43109</v>
      </c>
      <c r="D1" t="s">
        <v>130</v>
      </c>
    </row>
    <row r="2" spans="1:4">
      <c r="A2" s="77">
        <v>1.01</v>
      </c>
      <c r="B2" t="s">
        <v>129</v>
      </c>
      <c r="C2" s="76">
        <v>43477</v>
      </c>
      <c r="D2" t="s">
        <v>133</v>
      </c>
    </row>
    <row r="3" spans="1:4" ht="28">
      <c r="A3" s="77">
        <v>1.02</v>
      </c>
      <c r="B3" t="s">
        <v>129</v>
      </c>
      <c r="C3" s="76">
        <v>43611</v>
      </c>
      <c r="D3" s="126" t="s">
        <v>198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Settlement Template</vt:lpstr>
      <vt:lpstr>Kingdom</vt:lpstr>
      <vt:lpstr>New Settlement</vt:lpstr>
      <vt:lpstr>Sample City</vt:lpstr>
      <vt:lpstr>Hex Improvements</vt:lpstr>
      <vt:lpstr>Cheat Sheet</vt:lpstr>
      <vt:lpstr>Validations</vt:lpstr>
      <vt:lpstr>Version</vt:lpstr>
    </vt:vector>
  </TitlesOfParts>
  <Company>NJM Insurance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Eaves, Lydia</dc:creator>
  <cp:lastModifiedBy>Lydia Eaves</cp:lastModifiedBy>
  <cp:lastPrinted>2018-06-27T18:20:39Z</cp:lastPrinted>
  <dcterms:created xsi:type="dcterms:W3CDTF">2014-09-02T17:37:17Z</dcterms:created>
  <dcterms:modified xsi:type="dcterms:W3CDTF">2019-05-27T00:21:05Z</dcterms:modified>
</cp:coreProperties>
</file>